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收入 (人大)" sheetId="1" r:id="rId1"/>
    <sheet name="支出(人大)" sheetId="2" r:id="rId2"/>
  </sheets>
  <definedNames>
    <definedName name="_xlnm.Print_Area" localSheetId="0">'收入 (人大)'!$A$1:$F$62</definedName>
    <definedName name="_xlnm.Print_Area" localSheetId="1">'支出(人大)'!$A$1:$J$71</definedName>
  </definedNames>
  <calcPr fullCalcOnLoad="1"/>
</workbook>
</file>

<file path=xl/sharedStrings.xml><?xml version="1.0" encoding="utf-8"?>
<sst xmlns="http://schemas.openxmlformats.org/spreadsheetml/2006/main" count="157" uniqueCount="149">
  <si>
    <t>附件1</t>
  </si>
  <si>
    <r>
      <t>横栏镇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年度财政预算收入调整表</t>
    </r>
  </si>
  <si>
    <t>编制单位：中山市财政局横栏分局</t>
  </si>
  <si>
    <t>日期：2022年7月19日</t>
  </si>
  <si>
    <t>单位：万元</t>
  </si>
  <si>
    <t>收入项目</t>
  </si>
  <si>
    <t>年初预算数</t>
  </si>
  <si>
    <t>1至6月决算数</t>
  </si>
  <si>
    <r>
      <t>7</t>
    </r>
    <r>
      <rPr>
        <b/>
        <sz val="12"/>
        <rFont val="宋体"/>
        <family val="0"/>
      </rPr>
      <t>至</t>
    </r>
    <r>
      <rPr>
        <b/>
        <sz val="12"/>
        <rFont val="Times New Roman"/>
        <family val="1"/>
      </rPr>
      <t>12</t>
    </r>
    <r>
      <rPr>
        <b/>
        <sz val="12"/>
        <rFont val="宋体"/>
        <family val="0"/>
      </rPr>
      <t>月</t>
    </r>
  </si>
  <si>
    <t>全年预测</t>
  </si>
  <si>
    <t>备注</t>
  </si>
  <si>
    <t>预测</t>
  </si>
  <si>
    <t>收入数</t>
  </si>
  <si>
    <t>一、上级补助收入</t>
  </si>
  <si>
    <t>（一）返还性收入</t>
  </si>
  <si>
    <t>1、税收返还</t>
  </si>
  <si>
    <t>2、非税返还</t>
  </si>
  <si>
    <t>（1）专项收入</t>
  </si>
  <si>
    <t>（2）行政事业性收费收入</t>
  </si>
  <si>
    <t>（3）罚没收入</t>
  </si>
  <si>
    <t>（4）国有资本经营收入</t>
  </si>
  <si>
    <t>（5）国有资源（资产）有偿使用收入</t>
  </si>
  <si>
    <t>（6）捐赠收入</t>
  </si>
  <si>
    <t>（7）政府住房基金收入</t>
  </si>
  <si>
    <t>（8）其他收入</t>
  </si>
  <si>
    <t>（二）一般性转移支付收入</t>
  </si>
  <si>
    <t>1、体制补助收入</t>
  </si>
  <si>
    <t>2、均衡性转移支付收入</t>
  </si>
  <si>
    <t>3、结算补助收入（临时救助）</t>
  </si>
  <si>
    <t>4、共同财政事权转移支付收入</t>
  </si>
  <si>
    <t>5、政策性转移支付收入</t>
  </si>
  <si>
    <t>6、其他一般性转移支付收入</t>
  </si>
  <si>
    <t>（三）专项转移支付收入</t>
  </si>
  <si>
    <t>以已下达金额安排预算</t>
  </si>
  <si>
    <t>（四）其他</t>
  </si>
  <si>
    <t>二、地方政府一般债务转贷收入</t>
  </si>
  <si>
    <t>三、动用预算稳定调节基金</t>
  </si>
  <si>
    <t>四、调入资金</t>
  </si>
  <si>
    <t>五、上年结余</t>
  </si>
  <si>
    <t>一至五项小计</t>
  </si>
  <si>
    <t>六、上级补助收入（政府性基金）</t>
  </si>
  <si>
    <t>(一）城乡社区收入</t>
  </si>
  <si>
    <t>1、国有土地使用权出让收入</t>
  </si>
  <si>
    <t>2、污水处理费收入</t>
  </si>
  <si>
    <t>3、城市基础设施配套费收入</t>
  </si>
  <si>
    <t>4、其他收入</t>
  </si>
  <si>
    <t>（二）农林水收入</t>
  </si>
  <si>
    <t>1、大中型水库移民后期扶持基金收入</t>
  </si>
  <si>
    <t>2、农业土地开发资金收入</t>
  </si>
  <si>
    <t>（三）社会保障和就业收入</t>
  </si>
  <si>
    <t>1、福利彩票公益金收入</t>
  </si>
  <si>
    <t>2、体育彩票公益金收入</t>
  </si>
  <si>
    <t>3、其他收入</t>
  </si>
  <si>
    <t>七、债务转贷收入（政府性基金）</t>
  </si>
  <si>
    <t>八、调入资金（调入政府性基金预算资金）</t>
  </si>
  <si>
    <t>九、上年结余（政府性基金）</t>
  </si>
  <si>
    <t>六至九项小计</t>
  </si>
  <si>
    <t>预算内收入总计</t>
  </si>
  <si>
    <t>剔除政府性基金调入和结余的影响为154478.8万元</t>
  </si>
  <si>
    <t>附注（财政专户部分收支）：</t>
  </si>
  <si>
    <t>财政专户收入合计</t>
  </si>
  <si>
    <t>1、医疗服务收入</t>
  </si>
  <si>
    <t>2、教育收费收入</t>
  </si>
  <si>
    <t>3、经营服务性收费收入</t>
  </si>
  <si>
    <t>4、土地出让金收入</t>
  </si>
  <si>
    <t>5、其他专户收入</t>
  </si>
  <si>
    <t>6、上年结余</t>
  </si>
  <si>
    <t>备注：以上数据不含未下达的上级专项转移支付资金，2022年1-6月累计已下达10316.65万元</t>
  </si>
  <si>
    <t>附件2</t>
  </si>
  <si>
    <t>横栏镇2022年度财政预算支出调整表</t>
  </si>
  <si>
    <t>支出科目</t>
  </si>
  <si>
    <t>年初预算</t>
  </si>
  <si>
    <t>1-6月份</t>
  </si>
  <si>
    <t>7-12月</t>
  </si>
  <si>
    <t>7-12月      调整合计</t>
  </si>
  <si>
    <t>调整后全年支出</t>
  </si>
  <si>
    <t>完成年初预算（％）</t>
  </si>
  <si>
    <t>(人大通过数)</t>
  </si>
  <si>
    <t>决算支出数</t>
  </si>
  <si>
    <t>调整后预算数</t>
  </si>
  <si>
    <t>需调整数</t>
  </si>
  <si>
    <t>调整合计</t>
  </si>
  <si>
    <t>一、一般公共预算支出</t>
  </si>
  <si>
    <t>减</t>
  </si>
  <si>
    <t>加</t>
  </si>
  <si>
    <t>加养老等</t>
  </si>
  <si>
    <t>加调工资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</si>
  <si>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</si>
  <si>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</si>
  <si>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</si>
  <si>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</si>
  <si>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</si>
  <si>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</si>
  <si>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</si>
  <si>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</si>
  <si>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</si>
  <si>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</si>
  <si>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</si>
  <si>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</si>
  <si>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</si>
  <si>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</si>
  <si>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</si>
  <si>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</si>
  <si>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</si>
  <si>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</si>
  <si>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</si>
  <si>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</si>
  <si>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</si>
  <si>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</si>
  <si>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</si>
  <si>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村上缴临时救助金</t>
  </si>
  <si>
    <t>二、上解支出</t>
  </si>
  <si>
    <t>1、体制上解</t>
  </si>
  <si>
    <t>口径调整（归还临时救助金从体制上解调整到其他专项上解）</t>
  </si>
  <si>
    <t>2、债务类上解</t>
  </si>
  <si>
    <t>3、其他专项上解</t>
  </si>
  <si>
    <t>三、安排预算稳定调节基金</t>
  </si>
  <si>
    <t>四、本年结余</t>
  </si>
  <si>
    <t>一至四项小计</t>
  </si>
  <si>
    <t>五、政府性基金预算支出</t>
  </si>
  <si>
    <t>（一）社会保障和就业支出</t>
  </si>
  <si>
    <t>1、 大中型水库移民后期扶持基金支出</t>
  </si>
  <si>
    <t>（二）城乡社区支出</t>
  </si>
  <si>
    <t>1、 国有土地使用权出让收入安排的支出</t>
  </si>
  <si>
    <t>2、农业土地开发资金安排的支出</t>
  </si>
  <si>
    <t>3、城市基础设施配套费安排的支出</t>
  </si>
  <si>
    <t>4、污水处理费安排的支出</t>
  </si>
  <si>
    <t>5、国有土地使用权出让收入对应专项债务收入安排的支出</t>
  </si>
  <si>
    <t>（三）其他支出</t>
  </si>
  <si>
    <t>1、彩票发行销售机构业务费安排的支出</t>
  </si>
  <si>
    <t>2、 福利彩票公益金</t>
  </si>
  <si>
    <t>（1）用于社会福利的彩票公益金支出</t>
  </si>
  <si>
    <t>（2） 用于体育事业的彩票公益金支出</t>
  </si>
  <si>
    <t>（3） 用于残疾人事业的彩票公益金支出</t>
  </si>
  <si>
    <t>（4）其他</t>
  </si>
  <si>
    <t>3、其他政府性基金安排的支出</t>
  </si>
  <si>
    <t>六、上解支出（政府性基金）</t>
  </si>
  <si>
    <t>其中：债务相关上解支出</t>
  </si>
  <si>
    <t>七、调出资金</t>
  </si>
  <si>
    <t>八、结转下年（政府性基金）</t>
  </si>
  <si>
    <t>五至八项小计</t>
  </si>
  <si>
    <t>预算内支出总计</t>
  </si>
  <si>
    <t>财政专户支出合计</t>
  </si>
  <si>
    <t>1、医疗卫生与计划生育支出</t>
  </si>
  <si>
    <t>2、教育支出</t>
  </si>
  <si>
    <t>3、（请据实填列支出科目）</t>
  </si>
  <si>
    <t>4、（请据实填列支出科目）</t>
  </si>
  <si>
    <t>5、调出资金</t>
  </si>
  <si>
    <t>6、结转下年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</si>
</sst>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华文仿宋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黑体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宋体"/>
      <family val="0"/>
    </font>
    <font>
      <b/>
      <i/>
      <sz val="14"/>
      <name val="Times New Roman"/>
      <family val="1"/>
    </font>
    <font>
      <b/>
      <sz val="12"/>
      <color indexed="8"/>
      <name val="Dialog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" borderId="4" applyNumberFormat="0" applyAlignment="0" applyProtection="0"/>
    <xf numFmtId="0" fontId="34" fillId="13" borderId="5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32" fillId="4" borderId="7" applyNumberFormat="0" applyAlignment="0" applyProtection="0"/>
    <xf numFmtId="0" fontId="21" fillId="7" borderId="4" applyNumberFormat="0" applyAlignment="0" applyProtection="0"/>
    <xf numFmtId="0" fontId="25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3" borderId="8" applyNumberFormat="0" applyFont="0" applyAlignment="0" applyProtection="0"/>
  </cellStyleXfs>
  <cellXfs count="133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176" fontId="2" fillId="0" borderId="10" xfId="51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51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43" fontId="3" fillId="0" borderId="16" xfId="51" applyNumberFormat="1" applyFont="1" applyFill="1" applyBorder="1" applyAlignment="1" applyProtection="1">
      <alignment horizontal="left" vertical="center"/>
      <protection/>
    </xf>
    <xf numFmtId="43" fontId="3" fillId="19" borderId="16" xfId="51" applyNumberFormat="1" applyFont="1" applyFill="1" applyBorder="1" applyAlignment="1" applyProtection="1">
      <alignment horizontal="right" vertical="center"/>
      <protection/>
    </xf>
    <xf numFmtId="43" fontId="3" fillId="19" borderId="13" xfId="51" applyNumberFormat="1" applyFont="1" applyFill="1" applyBorder="1" applyAlignment="1" applyProtection="1">
      <alignment horizontal="right" vertical="center"/>
      <protection/>
    </xf>
    <xf numFmtId="43" fontId="3" fillId="19" borderId="13" xfId="51" applyNumberFormat="1" applyFont="1" applyFill="1" applyBorder="1" applyAlignment="1" applyProtection="1">
      <alignment horizontal="right" vertical="center"/>
      <protection/>
    </xf>
    <xf numFmtId="43" fontId="4" fillId="0" borderId="16" xfId="51" applyNumberFormat="1" applyFont="1" applyFill="1" applyBorder="1" applyAlignment="1" applyProtection="1">
      <alignment horizontal="left" vertical="center" indent="1"/>
      <protection/>
    </xf>
    <xf numFmtId="43" fontId="4" fillId="0" borderId="16" xfId="51" applyNumberFormat="1" applyFont="1" applyBorder="1" applyAlignment="1" applyProtection="1">
      <alignment horizontal="left" vertical="center"/>
      <protection locked="0"/>
    </xf>
    <xf numFmtId="43" fontId="5" fillId="0" borderId="16" xfId="51" applyNumberFormat="1" applyFont="1" applyFill="1" applyBorder="1" applyAlignment="1">
      <alignment horizontal="right" vertical="center"/>
    </xf>
    <xf numFmtId="43" fontId="6" fillId="0" borderId="16" xfId="51" applyNumberFormat="1" applyFont="1" applyFill="1" applyBorder="1" applyAlignment="1">
      <alignment horizontal="right" vertical="center"/>
    </xf>
    <xf numFmtId="43" fontId="4" fillId="0" borderId="16" xfId="51" applyNumberFormat="1" applyFont="1" applyFill="1" applyBorder="1" applyAlignment="1" applyProtection="1">
      <alignment horizontal="left" vertical="center" indent="2"/>
      <protection/>
    </xf>
    <xf numFmtId="43" fontId="7" fillId="0" borderId="16" xfId="51" applyNumberFormat="1" applyFont="1" applyFill="1" applyBorder="1" applyAlignment="1">
      <alignment horizontal="right" vertical="center"/>
    </xf>
    <xf numFmtId="43" fontId="0" fillId="0" borderId="16" xfId="51" applyNumberFormat="1" applyFont="1" applyFill="1" applyBorder="1" applyAlignment="1" applyProtection="1">
      <alignment horizontal="left" vertical="center" indent="2"/>
      <protection/>
    </xf>
    <xf numFmtId="43" fontId="8" fillId="0" borderId="16" xfId="51" applyNumberFormat="1" applyFont="1" applyFill="1" applyBorder="1" applyAlignment="1">
      <alignment horizontal="right" vertical="center"/>
    </xf>
    <xf numFmtId="43" fontId="2" fillId="0" borderId="16" xfId="51" applyNumberFormat="1" applyFont="1" applyFill="1" applyBorder="1" applyAlignment="1" applyProtection="1">
      <alignment vertical="center"/>
      <protection/>
    </xf>
    <xf numFmtId="43" fontId="2" fillId="0" borderId="16" xfId="51" applyNumberFormat="1" applyFont="1" applyFill="1" applyBorder="1" applyAlignment="1" applyProtection="1">
      <alignment horizontal="right" vertical="center"/>
      <protection locked="0"/>
    </xf>
    <xf numFmtId="43" fontId="7" fillId="0" borderId="16" xfId="51" applyNumberFormat="1" applyFont="1" applyFill="1" applyBorder="1" applyAlignment="1" applyProtection="1">
      <alignment horizontal="right" vertical="center"/>
      <protection/>
    </xf>
    <xf numFmtId="43" fontId="2" fillId="0" borderId="16" xfId="51" applyNumberFormat="1" applyFont="1" applyFill="1" applyBorder="1" applyAlignment="1" applyProtection="1">
      <alignment horizontal="left" vertical="center"/>
      <protection/>
    </xf>
    <xf numFmtId="43" fontId="2" fillId="19" borderId="16" xfId="51" applyNumberFormat="1" applyFont="1" applyFill="1" applyBorder="1" applyAlignment="1" applyProtection="1">
      <alignment horizontal="right" vertical="center"/>
      <protection/>
    </xf>
    <xf numFmtId="43" fontId="9" fillId="0" borderId="16" xfId="51" applyNumberFormat="1" applyFont="1" applyFill="1" applyBorder="1" applyAlignment="1" applyProtection="1">
      <alignment horizontal="center" vertical="center"/>
      <protection/>
    </xf>
    <xf numFmtId="43" fontId="2" fillId="0" borderId="17" xfId="51" applyNumberFormat="1" applyFont="1" applyFill="1" applyBorder="1" applyAlignment="1" applyProtection="1">
      <alignment horizontal="center" vertical="center"/>
      <protection/>
    </xf>
    <xf numFmtId="43" fontId="0" fillId="0" borderId="16" xfId="51" applyNumberFormat="1" applyFont="1" applyFill="1" applyBorder="1" applyAlignment="1" applyProtection="1">
      <alignment horizontal="left" vertical="center"/>
      <protection/>
    </xf>
    <xf numFmtId="43" fontId="0" fillId="19" borderId="16" xfId="51" applyNumberFormat="1" applyFont="1" applyFill="1" applyBorder="1" applyAlignment="1" applyProtection="1">
      <alignment horizontal="right" vertical="center"/>
      <protection/>
    </xf>
    <xf numFmtId="43" fontId="0" fillId="0" borderId="16" xfId="51" applyNumberFormat="1" applyFont="1" applyFill="1" applyBorder="1" applyAlignment="1" applyProtection="1">
      <alignment horizontal="left" vertical="center" wrapText="1" indent="2"/>
      <protection/>
    </xf>
    <xf numFmtId="43" fontId="0" fillId="0" borderId="16" xfId="51" applyNumberFormat="1" applyFont="1" applyFill="1" applyBorder="1" applyAlignment="1" applyProtection="1">
      <alignment horizontal="right" vertical="center"/>
      <protection locked="0"/>
    </xf>
    <xf numFmtId="43" fontId="2" fillId="0" borderId="16" xfId="51" applyNumberFormat="1" applyFont="1" applyFill="1" applyBorder="1" applyAlignment="1">
      <alignment vertical="center"/>
    </xf>
    <xf numFmtId="43" fontId="0" fillId="0" borderId="16" xfId="51" applyNumberFormat="1" applyFont="1" applyFill="1" applyBorder="1" applyAlignment="1" applyProtection="1">
      <alignment horizontal="left" vertical="center" wrapText="1"/>
      <protection/>
    </xf>
    <xf numFmtId="43" fontId="0" fillId="0" borderId="10" xfId="51" applyNumberFormat="1" applyFont="1" applyFill="1" applyBorder="1" applyAlignment="1" applyProtection="1">
      <alignment horizontal="left" vertical="center" wrapText="1" indent="2"/>
      <protection/>
    </xf>
    <xf numFmtId="0" fontId="0" fillId="0" borderId="16" xfId="0" applyFill="1" applyBorder="1" applyAlignment="1">
      <alignment vertical="center"/>
    </xf>
    <xf numFmtId="43" fontId="0" fillId="0" borderId="10" xfId="51" applyNumberFormat="1" applyFont="1" applyFill="1" applyBorder="1" applyAlignment="1" applyProtection="1">
      <alignment horizontal="left" vertical="center" wrapText="1"/>
      <protection/>
    </xf>
    <xf numFmtId="43" fontId="2" fillId="19" borderId="10" xfId="51" applyNumberFormat="1" applyFont="1" applyFill="1" applyBorder="1" applyAlignment="1" applyProtection="1">
      <alignment horizontal="right" vertical="center"/>
      <protection/>
    </xf>
    <xf numFmtId="43" fontId="0" fillId="0" borderId="10" xfId="51" applyNumberFormat="1" applyFont="1" applyFill="1" applyBorder="1" applyAlignment="1" applyProtection="1">
      <alignment horizontal="right" vertical="center"/>
      <protection locked="0"/>
    </xf>
    <xf numFmtId="43" fontId="0" fillId="0" borderId="10" xfId="51" applyNumberFormat="1" applyFont="1" applyFill="1" applyBorder="1" applyAlignment="1" applyProtection="1">
      <alignment horizontal="left" vertical="center" wrapText="1" indent="3"/>
      <protection/>
    </xf>
    <xf numFmtId="43" fontId="0" fillId="0" borderId="16" xfId="51" applyNumberFormat="1" applyFont="1" applyFill="1" applyBorder="1" applyAlignment="1">
      <alignment vertical="center"/>
    </xf>
    <xf numFmtId="43" fontId="0" fillId="0" borderId="16" xfId="51" applyNumberFormat="1" applyFont="1" applyFill="1" applyBorder="1" applyAlignment="1" applyProtection="1">
      <alignment horizontal="left" vertical="center" wrapText="1" indent="3"/>
      <protection/>
    </xf>
    <xf numFmtId="43" fontId="3" fillId="19" borderId="16" xfId="51" applyNumberFormat="1" applyFont="1" applyFill="1" applyBorder="1" applyAlignment="1" applyProtection="1">
      <alignment horizontal="left" vertical="center"/>
      <protection locked="0"/>
    </xf>
    <xf numFmtId="43" fontId="2" fillId="19" borderId="16" xfId="0" applyNumberFormat="1" applyFont="1" applyFill="1" applyBorder="1" applyAlignment="1">
      <alignment vertical="center"/>
    </xf>
    <xf numFmtId="0" fontId="0" fillId="19" borderId="16" xfId="0" applyFill="1" applyBorder="1" applyAlignment="1">
      <alignment vertical="center"/>
    </xf>
    <xf numFmtId="43" fontId="0" fillId="0" borderId="16" xfId="51" applyNumberFormat="1" applyFont="1" applyFill="1" applyBorder="1" applyAlignment="1" applyProtection="1">
      <alignment horizontal="left" vertical="center" indent="1"/>
      <protection/>
    </xf>
    <xf numFmtId="43" fontId="3" fillId="0" borderId="17" xfId="51" applyNumberFormat="1" applyFont="1" applyFill="1" applyBorder="1" applyAlignment="1" applyProtection="1">
      <alignment horizontal="center" vertical="center"/>
      <protection/>
    </xf>
    <xf numFmtId="43" fontId="3" fillId="0" borderId="16" xfId="51" applyNumberFormat="1" applyFont="1" applyFill="1" applyBorder="1" applyAlignment="1" applyProtection="1">
      <alignment horizontal="center" vertical="center"/>
      <protection/>
    </xf>
    <xf numFmtId="43" fontId="4" fillId="0" borderId="16" xfId="51" applyNumberFormat="1" applyFont="1" applyFill="1" applyBorder="1" applyAlignment="1" applyProtection="1">
      <alignment horizontal="left" vertical="center"/>
      <protection/>
    </xf>
    <xf numFmtId="43" fontId="4" fillId="0" borderId="16" xfId="51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/>
    </xf>
    <xf numFmtId="10" fontId="7" fillId="4" borderId="16" xfId="33" applyNumberFormat="1" applyFont="1" applyFill="1" applyBorder="1" applyAlignment="1">
      <alignment horizontal="right" vertical="center" shrinkToFit="1"/>
    </xf>
    <xf numFmtId="49" fontId="0" fillId="4" borderId="16" xfId="0" applyNumberFormat="1" applyFill="1" applyBorder="1" applyAlignment="1">
      <alignment horizontal="center" vertical="center"/>
    </xf>
    <xf numFmtId="49" fontId="0" fillId="4" borderId="16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 wrapText="1"/>
    </xf>
    <xf numFmtId="49" fontId="0" fillId="4" borderId="16" xfId="0" applyNumberFormat="1" applyFill="1" applyBorder="1" applyAlignment="1">
      <alignment vertical="center" wrapText="1"/>
    </xf>
    <xf numFmtId="49" fontId="0" fillId="0" borderId="16" xfId="0" applyNumberFormat="1" applyBorder="1" applyAlignment="1">
      <alignment vertical="center"/>
    </xf>
    <xf numFmtId="49" fontId="0" fillId="0" borderId="16" xfId="0" applyNumberFormat="1" applyBorder="1" applyAlignment="1">
      <alignment vertical="center" wrapText="1"/>
    </xf>
    <xf numFmtId="49" fontId="2" fillId="0" borderId="16" xfId="0" applyNumberFormat="1" applyFont="1" applyBorder="1" applyAlignment="1">
      <alignment vertical="center"/>
    </xf>
    <xf numFmtId="43" fontId="2" fillId="0" borderId="16" xfId="51" applyNumberFormat="1" applyFont="1" applyBorder="1" applyAlignment="1">
      <alignment vertical="center"/>
    </xf>
    <xf numFmtId="10" fontId="7" fillId="20" borderId="16" xfId="33" applyNumberFormat="1" applyFont="1" applyFill="1" applyBorder="1" applyAlignment="1">
      <alignment horizontal="right" vertical="center" shrinkToFit="1"/>
    </xf>
    <xf numFmtId="0" fontId="0" fillId="0" borderId="16" xfId="0" applyBorder="1" applyAlignment="1">
      <alignment horizontal="right" vertical="center"/>
    </xf>
    <xf numFmtId="43" fontId="4" fillId="0" borderId="13" xfId="51" applyNumberFormat="1" applyFont="1" applyFill="1" applyBorder="1" applyAlignment="1" applyProtection="1">
      <alignment horizontal="right" vertical="center"/>
      <protection locked="0"/>
    </xf>
    <xf numFmtId="43" fontId="4" fillId="0" borderId="16" xfId="51" applyNumberFormat="1" applyFont="1" applyFill="1" applyBorder="1" applyAlignment="1" applyProtection="1">
      <alignment horizontal="left" vertical="center"/>
      <protection locked="0"/>
    </xf>
    <xf numFmtId="43" fontId="4" fillId="0" borderId="0" xfId="51" applyNumberFormat="1" applyFont="1" applyFill="1" applyAlignment="1" applyProtection="1">
      <alignment horizontal="left" vertical="center"/>
      <protection locked="0"/>
    </xf>
    <xf numFmtId="176" fontId="12" fillId="0" borderId="10" xfId="51" applyNumberFormat="1" applyFont="1" applyFill="1" applyBorder="1" applyAlignment="1" applyProtection="1">
      <alignment horizontal="center"/>
      <protection hidden="1"/>
    </xf>
    <xf numFmtId="176" fontId="2" fillId="0" borderId="13" xfId="51" applyNumberFormat="1" applyFont="1" applyFill="1" applyBorder="1" applyAlignment="1" applyProtection="1">
      <alignment horizontal="center"/>
      <protection hidden="1"/>
    </xf>
    <xf numFmtId="43" fontId="13" fillId="19" borderId="16" xfId="51" applyNumberFormat="1" applyFont="1" applyFill="1" applyBorder="1" applyAlignment="1" applyProtection="1">
      <alignment horizontal="right" vertical="center"/>
      <protection/>
    </xf>
    <xf numFmtId="43" fontId="4" fillId="19" borderId="16" xfId="51" applyNumberFormat="1" applyFont="1" applyFill="1" applyBorder="1" applyAlignment="1" applyProtection="1">
      <alignment horizontal="right" vertical="center"/>
      <protection/>
    </xf>
    <xf numFmtId="43" fontId="4" fillId="0" borderId="18" xfId="51" applyNumberFormat="1" applyFont="1" applyBorder="1" applyAlignment="1" applyProtection="1">
      <alignment horizontal="left" vertical="center"/>
      <protection locked="0"/>
    </xf>
    <xf numFmtId="43" fontId="14" fillId="0" borderId="16" xfId="51" applyNumberFormat="1" applyFont="1" applyFill="1" applyBorder="1" applyAlignment="1" applyProtection="1">
      <alignment horizontal="center" vertical="center"/>
      <protection hidden="1"/>
    </xf>
    <xf numFmtId="49" fontId="14" fillId="0" borderId="16" xfId="40" applyNumberFormat="1" applyFont="1" applyFill="1" applyBorder="1" applyAlignment="1" applyProtection="1">
      <alignment vertical="center"/>
      <protection hidden="1"/>
    </xf>
    <xf numFmtId="43" fontId="4" fillId="0" borderId="16" xfId="51" applyNumberFormat="1" applyFont="1" applyFill="1" applyBorder="1" applyAlignment="1" applyProtection="1">
      <alignment horizontal="left" vertical="center" indent="3"/>
      <protection/>
    </xf>
    <xf numFmtId="49" fontId="0" fillId="0" borderId="16" xfId="40" applyNumberFormat="1" applyFont="1" applyFill="1" applyBorder="1" applyAlignment="1" applyProtection="1">
      <alignment vertical="center"/>
      <protection hidden="1"/>
    </xf>
    <xf numFmtId="49" fontId="15" fillId="0" borderId="16" xfId="40" applyNumberFormat="1" applyFont="1" applyFill="1" applyBorder="1" applyAlignment="1" applyProtection="1">
      <alignment vertical="center"/>
      <protection hidden="1"/>
    </xf>
    <xf numFmtId="49" fontId="0" fillId="0" borderId="16" xfId="40" applyNumberFormat="1" applyFont="1" applyFill="1" applyBorder="1" applyAlignment="1" applyProtection="1">
      <alignment vertical="center" wrapText="1"/>
      <protection hidden="1"/>
    </xf>
    <xf numFmtId="43" fontId="4" fillId="0" borderId="16" xfId="51" applyNumberFormat="1" applyFont="1" applyFill="1" applyBorder="1" applyAlignment="1" applyProtection="1">
      <alignment horizontal="left" vertical="center" wrapText="1" indent="3"/>
      <protection/>
    </xf>
    <xf numFmtId="43" fontId="4" fillId="0" borderId="16" xfId="51" applyNumberFormat="1" applyFont="1" applyFill="1" applyBorder="1" applyAlignment="1" applyProtection="1">
      <alignment horizontal="left" vertical="center" wrapText="1" indent="3" shrinkToFit="1"/>
      <protection/>
    </xf>
    <xf numFmtId="43" fontId="16" fillId="0" borderId="16" xfId="51" applyNumberFormat="1" applyFont="1" applyFill="1" applyBorder="1" applyAlignment="1" applyProtection="1">
      <alignment horizontal="center" vertical="center"/>
      <protection hidden="1"/>
    </xf>
    <xf numFmtId="49" fontId="0" fillId="0" borderId="16" xfId="33" applyNumberFormat="1" applyFont="1" applyFill="1" applyBorder="1" applyAlignment="1" applyProtection="1">
      <alignment horizontal="left" vertical="center"/>
      <protection hidden="1"/>
    </xf>
    <xf numFmtId="43" fontId="1" fillId="0" borderId="16" xfId="51" applyNumberFormat="1" applyFont="1" applyFill="1" applyBorder="1" applyAlignment="1" applyProtection="1">
      <alignment horizontal="right" vertical="center"/>
      <protection locked="0"/>
    </xf>
    <xf numFmtId="49" fontId="17" fillId="0" borderId="16" xfId="40" applyNumberFormat="1" applyFont="1" applyFill="1" applyBorder="1" applyAlignment="1" applyProtection="1">
      <alignment vertical="center"/>
      <protection hidden="1"/>
    </xf>
    <xf numFmtId="49" fontId="18" fillId="0" borderId="16" xfId="33" applyNumberFormat="1" applyFont="1" applyFill="1" applyBorder="1" applyAlignment="1" applyProtection="1">
      <alignment horizontal="center" vertical="center"/>
      <protection hidden="1"/>
    </xf>
    <xf numFmtId="43" fontId="16" fillId="0" borderId="16" xfId="51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vertical="center"/>
    </xf>
    <xf numFmtId="43" fontId="4" fillId="0" borderId="19" xfId="51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vertical="center"/>
    </xf>
    <xf numFmtId="43" fontId="3" fillId="0" borderId="16" xfId="51" applyNumberFormat="1" applyFont="1" applyFill="1" applyBorder="1" applyAlignment="1" applyProtection="1">
      <alignment horizontal="right" vertical="center"/>
      <protection locked="0"/>
    </xf>
    <xf numFmtId="43" fontId="3" fillId="0" borderId="19" xfId="51" applyNumberFormat="1" applyFont="1" applyFill="1" applyBorder="1" applyAlignment="1" applyProtection="1">
      <alignment horizontal="right" vertical="center"/>
      <protection locked="0"/>
    </xf>
    <xf numFmtId="43" fontId="19" fillId="0" borderId="16" xfId="51" applyNumberFormat="1" applyFont="1" applyFill="1" applyBorder="1" applyAlignment="1" applyProtection="1">
      <alignment horizontal="right" vertical="center"/>
      <protection locked="0"/>
    </xf>
    <xf numFmtId="43" fontId="0" fillId="0" borderId="19" xfId="51" applyNumberFormat="1" applyFont="1" applyFill="1" applyBorder="1" applyAlignment="1" applyProtection="1">
      <alignment horizontal="right" vertical="center"/>
      <protection locked="0"/>
    </xf>
    <xf numFmtId="43" fontId="0" fillId="0" borderId="16" xfId="51" applyNumberFormat="1" applyFont="1" applyBorder="1" applyAlignment="1">
      <alignment vertical="center"/>
    </xf>
    <xf numFmtId="43" fontId="3" fillId="19" borderId="19" xfId="51" applyNumberFormat="1" applyFont="1" applyFill="1" applyBorder="1" applyAlignment="1" applyProtection="1">
      <alignment horizontal="right" vertical="center"/>
      <protection/>
    </xf>
    <xf numFmtId="43" fontId="4" fillId="19" borderId="19" xfId="51" applyNumberFormat="1" applyFont="1" applyFill="1" applyBorder="1" applyAlignment="1" applyProtection="1">
      <alignment horizontal="right" vertical="center"/>
      <protection/>
    </xf>
    <xf numFmtId="43" fontId="4" fillId="0" borderId="18" xfId="51" applyNumberFormat="1" applyFont="1" applyBorder="1" applyAlignment="1" applyProtection="1">
      <alignment horizontal="right" vertical="center"/>
      <protection locked="0"/>
    </xf>
    <xf numFmtId="43" fontId="4" fillId="0" borderId="16" xfId="51" applyNumberFormat="1" applyFont="1" applyBorder="1" applyAlignment="1" applyProtection="1">
      <alignment horizontal="right" vertical="center"/>
      <protection locked="0"/>
    </xf>
    <xf numFmtId="43" fontId="3" fillId="0" borderId="16" xfId="51" applyNumberFormat="1" applyFont="1" applyFill="1" applyBorder="1" applyAlignment="1" applyProtection="1">
      <alignment vertical="center"/>
      <protection/>
    </xf>
    <xf numFmtId="43" fontId="40" fillId="0" borderId="16" xfId="51" applyNumberFormat="1" applyFont="1" applyFill="1" applyBorder="1" applyAlignment="1" applyProtection="1">
      <alignment vertical="center"/>
      <protection/>
    </xf>
    <xf numFmtId="43" fontId="3" fillId="0" borderId="16" xfId="51" applyNumberFormat="1" applyFont="1" applyBorder="1" applyAlignment="1" applyProtection="1">
      <alignment horizontal="right" vertical="center"/>
      <protection locked="0"/>
    </xf>
    <xf numFmtId="43" fontId="4" fillId="0" borderId="20" xfId="51" applyNumberFormat="1" applyFont="1" applyBorder="1" applyAlignment="1" applyProtection="1">
      <alignment horizontal="right" vertical="center"/>
      <protection locked="0"/>
    </xf>
    <xf numFmtId="43" fontId="3" fillId="0" borderId="19" xfId="51" applyNumberFormat="1" applyFont="1" applyFill="1" applyBorder="1" applyAlignment="1" applyProtection="1">
      <alignment horizontal="center" vertical="center"/>
      <protection/>
    </xf>
    <xf numFmtId="43" fontId="15" fillId="0" borderId="16" xfId="51" applyNumberFormat="1" applyFont="1" applyFill="1" applyBorder="1" applyAlignment="1" applyProtection="1">
      <alignment vertical="center"/>
      <protection locked="0"/>
    </xf>
    <xf numFmtId="43" fontId="4" fillId="0" borderId="21" xfId="51" applyNumberFormat="1" applyFont="1" applyFill="1" applyBorder="1" applyAlignment="1" applyProtection="1">
      <alignment horizontal="left" vertical="center"/>
      <protection/>
    </xf>
    <xf numFmtId="43" fontId="4" fillId="0" borderId="22" xfId="51" applyNumberFormat="1" applyFont="1" applyFill="1" applyBorder="1" applyAlignment="1" applyProtection="1">
      <alignment horizontal="right" vertical="center"/>
      <protection locked="0"/>
    </xf>
    <xf numFmtId="43" fontId="4" fillId="0" borderId="18" xfId="51" applyNumberFormat="1" applyFont="1" applyFill="1" applyBorder="1" applyAlignment="1" applyProtection="1">
      <alignment horizontal="left" vertical="center"/>
      <protection/>
    </xf>
    <xf numFmtId="43" fontId="4" fillId="0" borderId="20" xfId="51" applyNumberFormat="1" applyFont="1" applyFill="1" applyBorder="1" applyAlignment="1" applyProtection="1">
      <alignment horizontal="right" vertical="center"/>
      <protection locked="0"/>
    </xf>
    <xf numFmtId="43" fontId="4" fillId="0" borderId="18" xfId="51" applyNumberFormat="1" applyFont="1" applyFill="1" applyBorder="1" applyAlignment="1" applyProtection="1">
      <alignment horizontal="right" vertical="center"/>
      <protection locked="0"/>
    </xf>
    <xf numFmtId="43" fontId="4" fillId="0" borderId="0" xfId="51" applyNumberFormat="1" applyFont="1" applyFill="1" applyBorder="1" applyAlignment="1" applyProtection="1">
      <alignment horizontal="left" vertical="center"/>
      <protection locked="0"/>
    </xf>
    <xf numFmtId="176" fontId="2" fillId="0" borderId="16" xfId="4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40" applyNumberFormat="1" applyFont="1" applyFill="1" applyBorder="1" applyAlignment="1" applyProtection="1">
      <alignment horizontal="center" vertical="center"/>
      <protection hidden="1"/>
    </xf>
    <xf numFmtId="176" fontId="10" fillId="0" borderId="0" xfId="40" applyNumberFormat="1" applyFont="1" applyAlignment="1" applyProtection="1">
      <alignment horizontal="center" vertical="center"/>
      <protection hidden="1"/>
    </xf>
    <xf numFmtId="176" fontId="11" fillId="0" borderId="0" xfId="40" applyNumberFormat="1" applyFont="1" applyAlignment="1" applyProtection="1">
      <alignment horizontal="center" vertical="center"/>
      <protection hidden="1"/>
    </xf>
    <xf numFmtId="49" fontId="11" fillId="0" borderId="0" xfId="40" applyNumberFormat="1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left" vertical="center" wrapText="1" shrinkToFit="1"/>
    </xf>
    <xf numFmtId="176" fontId="2" fillId="0" borderId="13" xfId="0" applyNumberFormat="1" applyFont="1" applyBorder="1" applyAlignment="1">
      <alignment horizontal="left" vertical="center" wrapText="1" shrinkToFit="1"/>
    </xf>
    <xf numFmtId="49" fontId="2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6年预算调整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90" zoomScaleNormal="90" workbookViewId="0" topLeftCell="A1">
      <selection activeCell="B13" sqref="B13"/>
    </sheetView>
  </sheetViews>
  <sheetFormatPr defaultColWidth="8.75390625" defaultRowHeight="24.75" customHeight="1"/>
  <cols>
    <col min="1" max="1" width="46.50390625" style="0" customWidth="1"/>
    <col min="2" max="2" width="20.50390625" style="0" customWidth="1"/>
    <col min="3" max="3" width="18.875" style="0" customWidth="1"/>
    <col min="4" max="4" width="16.625" style="0" customWidth="1"/>
    <col min="5" max="5" width="19.00390625" style="0" customWidth="1"/>
    <col min="6" max="6" width="37.75390625" style="9" customWidth="1"/>
    <col min="7" max="7" width="23.125" style="0" customWidth="1"/>
  </cols>
  <sheetData>
    <row r="1" ht="18.75" customHeight="1">
      <c r="A1" t="s">
        <v>0</v>
      </c>
    </row>
    <row r="2" spans="1:6" ht="24.75" customHeight="1">
      <c r="A2" s="122" t="s">
        <v>1</v>
      </c>
      <c r="B2" s="123"/>
      <c r="C2" s="123"/>
      <c r="D2" s="123"/>
      <c r="E2" s="123"/>
      <c r="F2" s="124"/>
    </row>
    <row r="3" spans="1:6" ht="24.75" customHeight="1">
      <c r="A3" s="123"/>
      <c r="B3" s="123"/>
      <c r="C3" s="123"/>
      <c r="D3" s="123"/>
      <c r="E3" s="123"/>
      <c r="F3" s="124"/>
    </row>
    <row r="4" spans="1:6" ht="24.75" customHeight="1">
      <c r="A4" t="s">
        <v>2</v>
      </c>
      <c r="C4" t="s">
        <v>3</v>
      </c>
      <c r="F4" s="61" t="s">
        <v>4</v>
      </c>
    </row>
    <row r="5" spans="1:6" ht="24.75" customHeight="1">
      <c r="A5" s="120" t="s">
        <v>5</v>
      </c>
      <c r="B5" s="120" t="s">
        <v>6</v>
      </c>
      <c r="C5" s="120" t="s">
        <v>7</v>
      </c>
      <c r="D5" s="77" t="s">
        <v>8</v>
      </c>
      <c r="E5" s="77" t="s">
        <v>9</v>
      </c>
      <c r="F5" s="121" t="s">
        <v>10</v>
      </c>
    </row>
    <row r="6" spans="1:6" ht="19.5" customHeight="1">
      <c r="A6" s="120"/>
      <c r="B6" s="120"/>
      <c r="C6" s="120"/>
      <c r="D6" s="78" t="s">
        <v>11</v>
      </c>
      <c r="E6" s="78" t="s">
        <v>12</v>
      </c>
      <c r="F6" s="121"/>
    </row>
    <row r="7" spans="1:6" ht="30" customHeight="1">
      <c r="A7" s="20" t="s">
        <v>13</v>
      </c>
      <c r="B7" s="21">
        <f>SUM(B8,B19,B26,B27)</f>
        <v>57241.55</v>
      </c>
      <c r="C7" s="21">
        <f>SUM(C8,C19,C26,C27)</f>
        <v>43342.57</v>
      </c>
      <c r="D7" s="79">
        <v>-1895</v>
      </c>
      <c r="E7" s="21">
        <f>E8+E19+E26+E27</f>
        <v>63789.200000000004</v>
      </c>
      <c r="F7" s="21"/>
    </row>
    <row r="8" spans="1:6" ht="30" customHeight="1">
      <c r="A8" s="59" t="s">
        <v>14</v>
      </c>
      <c r="B8" s="80">
        <f>SUM(B9,B10,)</f>
        <v>38312.55</v>
      </c>
      <c r="C8" s="80">
        <f>SUM(C9,C10,)</f>
        <v>23231.92</v>
      </c>
      <c r="D8" s="80"/>
      <c r="E8" s="80">
        <v>38312.55</v>
      </c>
      <c r="F8" s="80"/>
    </row>
    <row r="9" spans="1:6" ht="30" customHeight="1">
      <c r="A9" s="28" t="s">
        <v>15</v>
      </c>
      <c r="B9" s="81">
        <v>20281.51</v>
      </c>
      <c r="C9" s="60">
        <v>17529.5</v>
      </c>
      <c r="D9" s="82"/>
      <c r="E9" s="81">
        <v>20281.51</v>
      </c>
      <c r="F9" s="83"/>
    </row>
    <row r="10" spans="1:6" ht="30" customHeight="1">
      <c r="A10" s="28" t="s">
        <v>16</v>
      </c>
      <c r="B10" s="80">
        <f>SUM(B11:B18)</f>
        <v>18031.04</v>
      </c>
      <c r="C10" s="80">
        <f>SUM(C11:C18)</f>
        <v>5702.419999999999</v>
      </c>
      <c r="D10" s="80"/>
      <c r="E10" s="80">
        <v>18031.04</v>
      </c>
      <c r="F10" s="80"/>
    </row>
    <row r="11" spans="1:6" ht="30" customHeight="1">
      <c r="A11" s="84" t="s">
        <v>17</v>
      </c>
      <c r="B11" s="81">
        <v>3000</v>
      </c>
      <c r="C11" s="60">
        <v>746.25</v>
      </c>
      <c r="D11" s="82"/>
      <c r="E11" s="81">
        <v>3000</v>
      </c>
      <c r="F11" s="83"/>
    </row>
    <row r="12" spans="1:6" ht="30" customHeight="1">
      <c r="A12" s="84" t="s">
        <v>18</v>
      </c>
      <c r="B12" s="81">
        <v>4268.04</v>
      </c>
      <c r="C12" s="60">
        <v>2576.41</v>
      </c>
      <c r="D12" s="82"/>
      <c r="E12" s="81">
        <v>4268.04</v>
      </c>
      <c r="F12" s="85"/>
    </row>
    <row r="13" spans="1:6" ht="30" customHeight="1">
      <c r="A13" s="84" t="s">
        <v>19</v>
      </c>
      <c r="B13" s="81">
        <v>2680</v>
      </c>
      <c r="C13" s="60">
        <v>859.45</v>
      </c>
      <c r="D13" s="82"/>
      <c r="E13" s="81">
        <v>2680</v>
      </c>
      <c r="F13" s="86"/>
    </row>
    <row r="14" spans="1:6" ht="30" customHeight="1">
      <c r="A14" s="84" t="s">
        <v>20</v>
      </c>
      <c r="B14" s="81"/>
      <c r="C14" s="60"/>
      <c r="D14" s="82"/>
      <c r="E14" s="81"/>
      <c r="F14" s="87"/>
    </row>
    <row r="15" spans="1:6" ht="30" customHeight="1">
      <c r="A15" s="88" t="s">
        <v>21</v>
      </c>
      <c r="B15" s="81">
        <v>8007</v>
      </c>
      <c r="C15" s="60">
        <v>1461.32</v>
      </c>
      <c r="D15" s="82"/>
      <c r="E15" s="81">
        <v>8007</v>
      </c>
      <c r="F15" s="87"/>
    </row>
    <row r="16" spans="1:6" s="6" customFormat="1" ht="30" customHeight="1">
      <c r="A16" s="89" t="s">
        <v>22</v>
      </c>
      <c r="B16" s="81"/>
      <c r="C16" s="60"/>
      <c r="D16" s="90"/>
      <c r="E16" s="81"/>
      <c r="F16" s="87"/>
    </row>
    <row r="17" spans="1:6" s="6" customFormat="1" ht="30" customHeight="1">
      <c r="A17" s="89" t="s">
        <v>23</v>
      </c>
      <c r="B17" s="81"/>
      <c r="C17" s="60"/>
      <c r="D17" s="90"/>
      <c r="E17" s="81"/>
      <c r="F17" s="87"/>
    </row>
    <row r="18" spans="1:6" s="6" customFormat="1" ht="30" customHeight="1">
      <c r="A18" s="89" t="s">
        <v>24</v>
      </c>
      <c r="B18" s="81">
        <v>76</v>
      </c>
      <c r="C18" s="60">
        <v>58.99</v>
      </c>
      <c r="D18" s="90"/>
      <c r="E18" s="81">
        <v>76</v>
      </c>
      <c r="F18" s="91"/>
    </row>
    <row r="19" spans="1:6" s="6" customFormat="1" ht="30" customHeight="1">
      <c r="A19" s="59" t="s">
        <v>25</v>
      </c>
      <c r="B19" s="79">
        <f>SUM(B20:B25)</f>
        <v>17055</v>
      </c>
      <c r="C19" s="79">
        <f>SUM(C20:C25)</f>
        <v>9794</v>
      </c>
      <c r="D19" s="79">
        <f>SUM(D20:D25)</f>
        <v>-1895</v>
      </c>
      <c r="E19" s="79">
        <f>SUM(E20:E25)</f>
        <v>15160</v>
      </c>
      <c r="F19" s="79"/>
    </row>
    <row r="20" spans="1:6" s="6" customFormat="1" ht="30" customHeight="1">
      <c r="A20" s="28" t="s">
        <v>26</v>
      </c>
      <c r="B20" s="92"/>
      <c r="C20" s="92"/>
      <c r="D20" s="90"/>
      <c r="E20" s="90"/>
      <c r="F20" s="87"/>
    </row>
    <row r="21" spans="1:6" ht="30" customHeight="1">
      <c r="A21" s="28" t="s">
        <v>27</v>
      </c>
      <c r="B21" s="81">
        <v>5160</v>
      </c>
      <c r="C21" s="60">
        <v>2915</v>
      </c>
      <c r="D21" s="90"/>
      <c r="E21" s="81">
        <v>5160</v>
      </c>
      <c r="F21" s="93"/>
    </row>
    <row r="22" spans="1:6" ht="30" customHeight="1">
      <c r="A22" s="28" t="s">
        <v>28</v>
      </c>
      <c r="B22" s="81">
        <v>11895</v>
      </c>
      <c r="C22" s="60">
        <v>5100</v>
      </c>
      <c r="D22" s="81">
        <v>-1895</v>
      </c>
      <c r="E22" s="81">
        <v>10000</v>
      </c>
      <c r="F22" s="94"/>
    </row>
    <row r="23" spans="1:6" ht="30" customHeight="1">
      <c r="A23" s="28" t="s">
        <v>29</v>
      </c>
      <c r="B23" s="81"/>
      <c r="C23" s="60"/>
      <c r="D23" s="95"/>
      <c r="E23" s="95"/>
      <c r="F23" s="96"/>
    </row>
    <row r="24" spans="1:6" ht="30" customHeight="1">
      <c r="A24" s="28" t="s">
        <v>30</v>
      </c>
      <c r="B24" s="81"/>
      <c r="C24" s="92"/>
      <c r="D24" s="90"/>
      <c r="E24" s="90"/>
      <c r="F24" s="65"/>
    </row>
    <row r="25" spans="1:6" ht="30" customHeight="1">
      <c r="A25" s="28" t="s">
        <v>31</v>
      </c>
      <c r="B25" s="81"/>
      <c r="C25" s="97">
        <v>1779</v>
      </c>
      <c r="D25" s="90"/>
      <c r="E25" s="90"/>
      <c r="F25" s="87"/>
    </row>
    <row r="26" spans="1:6" ht="30" customHeight="1">
      <c r="A26" s="59" t="s">
        <v>32</v>
      </c>
      <c r="B26" s="81">
        <v>1874</v>
      </c>
      <c r="C26" s="97">
        <v>10316.65</v>
      </c>
      <c r="D26" s="98"/>
      <c r="E26" s="97">
        <v>10316.65</v>
      </c>
      <c r="F26" s="68" t="s">
        <v>33</v>
      </c>
    </row>
    <row r="27" spans="1:6" ht="30" customHeight="1">
      <c r="A27" s="59" t="s">
        <v>34</v>
      </c>
      <c r="B27" s="81">
        <v>0</v>
      </c>
      <c r="C27" s="97"/>
      <c r="D27" s="98"/>
      <c r="E27" s="98">
        <v>0</v>
      </c>
      <c r="F27" s="68"/>
    </row>
    <row r="28" spans="1:6" ht="30" customHeight="1">
      <c r="A28" s="20" t="s">
        <v>35</v>
      </c>
      <c r="B28" s="99"/>
      <c r="C28" s="100"/>
      <c r="D28" s="98"/>
      <c r="E28" s="98"/>
      <c r="F28" s="68"/>
    </row>
    <row r="29" spans="1:6" ht="30" customHeight="1">
      <c r="A29" s="20" t="s">
        <v>36</v>
      </c>
      <c r="B29" s="101"/>
      <c r="C29" s="100"/>
      <c r="D29" s="98"/>
      <c r="E29" s="98"/>
      <c r="F29" s="68"/>
    </row>
    <row r="30" spans="1:6" ht="30" customHeight="1">
      <c r="A30" s="20" t="s">
        <v>37</v>
      </c>
      <c r="B30" s="81">
        <v>78926.1</v>
      </c>
      <c r="C30" s="102">
        <v>1649.01</v>
      </c>
      <c r="D30" s="98"/>
      <c r="E30" s="103">
        <f>4102.75+'支出(人大)'!H58</f>
        <v>78284.554</v>
      </c>
      <c r="F30" s="68"/>
    </row>
    <row r="31" spans="1:6" ht="30" customHeight="1">
      <c r="A31" s="20" t="s">
        <v>38</v>
      </c>
      <c r="B31" s="99">
        <v>15369.02</v>
      </c>
      <c r="C31" s="100">
        <v>15369.02</v>
      </c>
      <c r="D31" s="98"/>
      <c r="E31" s="71">
        <v>15369.02</v>
      </c>
      <c r="F31" s="68"/>
    </row>
    <row r="32" spans="1:6" ht="30" customHeight="1">
      <c r="A32" s="37" t="s">
        <v>39</v>
      </c>
      <c r="B32" s="21">
        <f>SUM(B7,B28,B29,B30,B31)</f>
        <v>151536.67</v>
      </c>
      <c r="C32" s="104">
        <f>SUM(C7,C28,C29,C30,C31)</f>
        <v>60360.600000000006</v>
      </c>
      <c r="D32" s="104">
        <f>SUM(D7,D28,D29,D30,D31)</f>
        <v>-1895</v>
      </c>
      <c r="E32" s="104">
        <f>SUM(E7,E28,E29,E30,E31)</f>
        <v>157442.774</v>
      </c>
      <c r="F32" s="68"/>
    </row>
    <row r="33" spans="1:6" ht="30" customHeight="1">
      <c r="A33" s="20" t="s">
        <v>40</v>
      </c>
      <c r="B33" s="21">
        <f>SUM(B34,B39,B42,B46)</f>
        <v>82367.51</v>
      </c>
      <c r="C33" s="104">
        <f>SUM(C34,C39,C42,C46)</f>
        <v>2813.59</v>
      </c>
      <c r="D33" s="104">
        <f>SUM(D34,D39,D42,D46)</f>
        <v>-2597.7259999999997</v>
      </c>
      <c r="E33" s="104">
        <f>SUM(E34,E39,E42,E46)</f>
        <v>79769.784</v>
      </c>
      <c r="F33" s="68"/>
    </row>
    <row r="34" spans="1:6" ht="30" customHeight="1">
      <c r="A34" s="24" t="s">
        <v>41</v>
      </c>
      <c r="B34" s="80">
        <f>SUM(B35:B38)</f>
        <v>82205.04</v>
      </c>
      <c r="C34" s="105">
        <f>SUM(C35:C38)</f>
        <v>2782.3</v>
      </c>
      <c r="D34" s="105">
        <f>SUM(D35:D38)</f>
        <v>-2597.7259999999997</v>
      </c>
      <c r="E34" s="105">
        <f>SUM(E35:E38)</f>
        <v>79607.314</v>
      </c>
      <c r="F34" s="68"/>
    </row>
    <row r="35" spans="1:6" ht="30" customHeight="1">
      <c r="A35" s="28" t="s">
        <v>42</v>
      </c>
      <c r="B35" s="106">
        <v>78705.04</v>
      </c>
      <c r="C35" s="97">
        <v>1430.3</v>
      </c>
      <c r="D35" s="103">
        <f>128.224-2725.95</f>
        <v>-2597.7259999999997</v>
      </c>
      <c r="E35" s="103">
        <f>B35+D35</f>
        <v>76107.314</v>
      </c>
      <c r="F35" s="68"/>
    </row>
    <row r="36" spans="1:6" ht="30" customHeight="1">
      <c r="A36" s="28" t="s">
        <v>43</v>
      </c>
      <c r="B36" s="106">
        <v>3500</v>
      </c>
      <c r="C36" s="97">
        <v>1352</v>
      </c>
      <c r="D36" s="98"/>
      <c r="E36" s="103">
        <v>3500</v>
      </c>
      <c r="F36" s="68"/>
    </row>
    <row r="37" spans="1:6" ht="30" customHeight="1">
      <c r="A37" s="28" t="s">
        <v>44</v>
      </c>
      <c r="B37" s="60"/>
      <c r="C37" s="97"/>
      <c r="D37" s="98"/>
      <c r="E37" s="98"/>
      <c r="F37" s="68"/>
    </row>
    <row r="38" spans="1:6" ht="30" customHeight="1">
      <c r="A38" s="28" t="s">
        <v>45</v>
      </c>
      <c r="B38" s="60"/>
      <c r="C38" s="97"/>
      <c r="D38" s="98"/>
      <c r="E38" s="98"/>
      <c r="F38" s="68"/>
    </row>
    <row r="39" spans="1:6" ht="30" customHeight="1">
      <c r="A39" s="24" t="s">
        <v>46</v>
      </c>
      <c r="B39" s="80">
        <f>SUM(B40:B41)</f>
        <v>0</v>
      </c>
      <c r="C39" s="105">
        <f>SUM(C40:C41)</f>
        <v>0</v>
      </c>
      <c r="D39" s="105">
        <f>SUM(D40:D41)</f>
        <v>0</v>
      </c>
      <c r="E39" s="105">
        <f>SUM(E40:E41)</f>
        <v>0</v>
      </c>
      <c r="F39" s="68"/>
    </row>
    <row r="40" spans="1:6" ht="30" customHeight="1">
      <c r="A40" s="28" t="s">
        <v>47</v>
      </c>
      <c r="B40" s="60"/>
      <c r="C40" s="97"/>
      <c r="D40" s="98"/>
      <c r="E40" s="98"/>
      <c r="F40" s="68"/>
    </row>
    <row r="41" spans="1:6" ht="30" customHeight="1">
      <c r="A41" s="28" t="s">
        <v>48</v>
      </c>
      <c r="B41" s="60"/>
      <c r="C41" s="97"/>
      <c r="D41" s="98"/>
      <c r="E41" s="98"/>
      <c r="F41" s="68"/>
    </row>
    <row r="42" spans="1:6" ht="30" customHeight="1">
      <c r="A42" s="24" t="s">
        <v>49</v>
      </c>
      <c r="B42" s="80">
        <f>SUM(B43:B45)</f>
        <v>162.47</v>
      </c>
      <c r="C42" s="105">
        <f>SUM(C43:C45)</f>
        <v>31.29</v>
      </c>
      <c r="D42" s="105">
        <f>SUM(D43:D45)</f>
        <v>0</v>
      </c>
      <c r="E42" s="105">
        <f>SUM(E43:E45)</f>
        <v>162.47</v>
      </c>
      <c r="F42" s="68"/>
    </row>
    <row r="43" spans="1:6" ht="30" customHeight="1">
      <c r="A43" s="28" t="s">
        <v>50</v>
      </c>
      <c r="B43" s="106">
        <v>162.47</v>
      </c>
      <c r="C43" s="97">
        <v>31.29</v>
      </c>
      <c r="D43" s="98"/>
      <c r="E43" s="98">
        <v>162.47</v>
      </c>
      <c r="F43" s="68"/>
    </row>
    <row r="44" spans="1:6" ht="30" customHeight="1">
      <c r="A44" s="28" t="s">
        <v>51</v>
      </c>
      <c r="B44" s="107"/>
      <c r="C44" s="97"/>
      <c r="D44" s="98"/>
      <c r="E44" s="98"/>
      <c r="F44" s="68"/>
    </row>
    <row r="45" spans="1:6" ht="30" customHeight="1">
      <c r="A45" s="28" t="s">
        <v>52</v>
      </c>
      <c r="B45" s="107"/>
      <c r="C45" s="97"/>
      <c r="D45" s="98"/>
      <c r="E45" s="98"/>
      <c r="F45" s="68"/>
    </row>
    <row r="46" spans="1:6" ht="30" customHeight="1">
      <c r="A46" s="24" t="s">
        <v>34</v>
      </c>
      <c r="B46" s="107"/>
      <c r="C46" s="97"/>
      <c r="D46" s="98"/>
      <c r="E46" s="98"/>
      <c r="F46" s="68"/>
    </row>
    <row r="47" spans="1:6" ht="30" customHeight="1">
      <c r="A47" s="108" t="s">
        <v>53</v>
      </c>
      <c r="B47" s="107"/>
      <c r="C47" s="97">
        <v>2410.8</v>
      </c>
      <c r="D47" s="98"/>
      <c r="E47" s="103">
        <v>2410.8</v>
      </c>
      <c r="F47" s="68"/>
    </row>
    <row r="48" spans="1:6" ht="30" customHeight="1">
      <c r="A48" s="109" t="s">
        <v>54</v>
      </c>
      <c r="B48" s="110"/>
      <c r="C48" s="100"/>
      <c r="D48" s="98"/>
      <c r="E48" s="103"/>
      <c r="F48" s="68"/>
    </row>
    <row r="49" spans="1:6" ht="30" customHeight="1">
      <c r="A49" s="108" t="s">
        <v>55</v>
      </c>
      <c r="B49" s="106">
        <v>4406.26</v>
      </c>
      <c r="C49" s="111">
        <v>4406.26</v>
      </c>
      <c r="D49" s="98"/>
      <c r="E49" s="103">
        <v>4406.26</v>
      </c>
      <c r="F49" s="68"/>
    </row>
    <row r="50" spans="1:6" ht="30" customHeight="1">
      <c r="A50" s="37" t="s">
        <v>56</v>
      </c>
      <c r="B50" s="21">
        <f>SUM(B33,B47,B48,B49)</f>
        <v>86773.76999999999</v>
      </c>
      <c r="C50" s="104">
        <f>SUM(C33,C47,C48,C49)</f>
        <v>9630.650000000001</v>
      </c>
      <c r="D50" s="104">
        <f>SUM(D33,D47,D48,D49)</f>
        <v>-2597.7259999999997</v>
      </c>
      <c r="E50" s="104">
        <f>SUM(E33,E47,E48,E49)</f>
        <v>86586.844</v>
      </c>
      <c r="F50" s="68"/>
    </row>
    <row r="51" spans="1:6" ht="30" customHeight="1">
      <c r="A51" s="37" t="s">
        <v>57</v>
      </c>
      <c r="B51" s="21">
        <f>B32+B50</f>
        <v>238310.44</v>
      </c>
      <c r="C51" s="21">
        <f>C32+C50</f>
        <v>69991.25</v>
      </c>
      <c r="D51" s="21">
        <f>D32+D50</f>
        <v>-4492.726</v>
      </c>
      <c r="E51" s="21">
        <f>E32+E50</f>
        <v>244029.61800000002</v>
      </c>
      <c r="F51" s="69" t="s">
        <v>58</v>
      </c>
    </row>
    <row r="52" spans="1:6" ht="30" customHeight="1">
      <c r="A52" s="108" t="s">
        <v>59</v>
      </c>
      <c r="B52" s="112"/>
      <c r="C52" s="57"/>
      <c r="D52" s="98"/>
      <c r="E52" s="98"/>
      <c r="F52" s="68"/>
    </row>
    <row r="53" spans="1:6" ht="30" customHeight="1">
      <c r="A53" s="58" t="s">
        <v>60</v>
      </c>
      <c r="B53" s="21">
        <f>SUM(B54:B59)</f>
        <v>4102.75</v>
      </c>
      <c r="C53" s="104">
        <f>SUM(C54:C59)</f>
        <v>1674.5800000000002</v>
      </c>
      <c r="D53" s="104">
        <f>SUM(D54:D59)</f>
        <v>0</v>
      </c>
      <c r="E53" s="104">
        <f>SUM(E54:E59)</f>
        <v>4102.75</v>
      </c>
      <c r="F53" s="68"/>
    </row>
    <row r="54" spans="1:6" ht="30" customHeight="1">
      <c r="A54" s="59" t="s">
        <v>61</v>
      </c>
      <c r="B54" s="113">
        <v>3802.17</v>
      </c>
      <c r="C54" s="97">
        <v>1479.92</v>
      </c>
      <c r="D54" s="98"/>
      <c r="E54" s="113">
        <v>3802.17</v>
      </c>
      <c r="F54" s="68"/>
    </row>
    <row r="55" spans="1:6" ht="30" customHeight="1">
      <c r="A55" s="114" t="s">
        <v>62</v>
      </c>
      <c r="B55" s="113">
        <v>115.34</v>
      </c>
      <c r="C55" s="115">
        <v>57.98</v>
      </c>
      <c r="D55" s="98"/>
      <c r="E55" s="113">
        <v>115.34</v>
      </c>
      <c r="F55" s="68"/>
    </row>
    <row r="56" spans="1:6" ht="30" customHeight="1">
      <c r="A56" s="116" t="s">
        <v>63</v>
      </c>
      <c r="B56" s="113">
        <v>185.24</v>
      </c>
      <c r="C56" s="117">
        <v>136.68</v>
      </c>
      <c r="D56" s="98"/>
      <c r="E56" s="113">
        <v>185.24</v>
      </c>
      <c r="F56" s="68"/>
    </row>
    <row r="57" spans="1:6" ht="30" customHeight="1">
      <c r="A57" s="116" t="s">
        <v>64</v>
      </c>
      <c r="B57" s="118"/>
      <c r="C57" s="117"/>
      <c r="D57" s="98"/>
      <c r="E57" s="98"/>
      <c r="F57" s="68"/>
    </row>
    <row r="58" spans="1:6" ht="30" customHeight="1">
      <c r="A58" s="116" t="s">
        <v>65</v>
      </c>
      <c r="B58" s="118"/>
      <c r="C58" s="117"/>
      <c r="D58" s="98"/>
      <c r="E58" s="98"/>
      <c r="F58" s="68"/>
    </row>
    <row r="59" spans="1:6" ht="30" customHeight="1">
      <c r="A59" s="116" t="s">
        <v>66</v>
      </c>
      <c r="B59" s="118"/>
      <c r="C59" s="117"/>
      <c r="D59" s="98"/>
      <c r="E59" s="98"/>
      <c r="F59" s="68"/>
    </row>
    <row r="61" spans="1:9" ht="15">
      <c r="A61" s="119" t="s">
        <v>67</v>
      </c>
      <c r="B61" s="119"/>
      <c r="C61" s="119"/>
      <c r="D61" s="119"/>
      <c r="E61" s="119"/>
      <c r="F61" s="119"/>
      <c r="H61" s="8"/>
      <c r="I61" s="9"/>
    </row>
  </sheetData>
  <sheetProtection/>
  <mergeCells count="6">
    <mergeCell ref="A61:F61"/>
    <mergeCell ref="A5:A6"/>
    <mergeCell ref="B5:B6"/>
    <mergeCell ref="C5:C6"/>
    <mergeCell ref="F5:F6"/>
    <mergeCell ref="A2:F3"/>
  </mergeCells>
  <dataValidations count="1">
    <dataValidation operator="lessThan" allowBlank="1" showInputMessage="1" showErrorMessage="1" sqref="A2 F5 E7 E8 D9:E9 F18 E19 F19 F20 F21 D22:E22 F22 E23 E10:E18 E20:E21 F7:F16 A5:B6 C5:E6"/>
  </dataValidations>
  <printOptions horizontalCentered="1"/>
  <pageMargins left="0.35" right="0.35" top="0.35" bottom="0.35" header="0.51" footer="0.51"/>
  <pageSetup fitToHeight="1" fitToWidth="1" horizontalDpi="600" verticalDpi="600" orientation="portrait" paperSize="8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Zeros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8.75390625" defaultRowHeight="14.25"/>
  <cols>
    <col min="1" max="1" width="47.00390625" style="7" customWidth="1"/>
    <col min="2" max="2" width="15.375" style="0" customWidth="1"/>
    <col min="3" max="3" width="14.125" style="0" customWidth="1"/>
    <col min="4" max="4" width="15.375" style="0" bestFit="1" customWidth="1"/>
    <col min="5" max="5" width="15.375" style="0" hidden="1" customWidth="1"/>
    <col min="6" max="6" width="15.375" style="0" customWidth="1"/>
    <col min="7" max="7" width="15.375" style="0" hidden="1" customWidth="1"/>
    <col min="8" max="8" width="15.50390625" style="0" customWidth="1"/>
    <col min="9" max="9" width="12.625" style="8" hidden="1" customWidth="1"/>
    <col min="10" max="10" width="27.625" style="9" customWidth="1"/>
    <col min="11" max="12" width="8.75390625" style="0" hidden="1" customWidth="1"/>
    <col min="13" max="14" width="9.375" style="0" hidden="1" customWidth="1"/>
    <col min="15" max="15" width="8.75390625" style="0" hidden="1" customWidth="1"/>
    <col min="16" max="16" width="9.375" style="0" hidden="1" customWidth="1"/>
    <col min="17" max="20" width="8.75390625" style="0" hidden="1" customWidth="1"/>
  </cols>
  <sheetData>
    <row r="1" ht="15">
      <c r="A1" s="7" t="s">
        <v>68</v>
      </c>
    </row>
    <row r="2" spans="1:10" ht="15" customHeight="1">
      <c r="A2" s="122" t="s">
        <v>69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">
      <c r="A4" s="7" t="s">
        <v>2</v>
      </c>
      <c r="D4" s="10" t="s">
        <v>3</v>
      </c>
      <c r="E4" s="10"/>
      <c r="F4" s="11"/>
      <c r="G4" s="11"/>
      <c r="I4" s="125" t="s">
        <v>4</v>
      </c>
      <c r="J4" s="126"/>
    </row>
    <row r="5" spans="1:10" s="1" customFormat="1" ht="15" customHeight="1">
      <c r="A5" s="127" t="s">
        <v>70</v>
      </c>
      <c r="B5" s="12" t="s">
        <v>71</v>
      </c>
      <c r="C5" s="12" t="s">
        <v>72</v>
      </c>
      <c r="D5" s="12" t="s">
        <v>72</v>
      </c>
      <c r="E5" s="13" t="s">
        <v>73</v>
      </c>
      <c r="F5" s="14" t="s">
        <v>74</v>
      </c>
      <c r="G5" s="15"/>
      <c r="H5" s="129" t="s">
        <v>75</v>
      </c>
      <c r="I5" s="130" t="s">
        <v>76</v>
      </c>
      <c r="J5" s="132" t="s">
        <v>10</v>
      </c>
    </row>
    <row r="6" spans="1:10" s="1" customFormat="1" ht="15">
      <c r="A6" s="128"/>
      <c r="B6" s="16" t="s">
        <v>77</v>
      </c>
      <c r="C6" s="16" t="s">
        <v>78</v>
      </c>
      <c r="D6" s="16" t="s">
        <v>79</v>
      </c>
      <c r="E6" s="17" t="s">
        <v>80</v>
      </c>
      <c r="F6" s="18" t="s">
        <v>81</v>
      </c>
      <c r="G6" s="19"/>
      <c r="H6" s="129"/>
      <c r="I6" s="131"/>
      <c r="J6" s="132"/>
    </row>
    <row r="7" spans="1:15" s="2" customFormat="1" ht="15">
      <c r="A7" s="20" t="s">
        <v>82</v>
      </c>
      <c r="B7" s="21">
        <f>SUM(B8:B30)</f>
        <v>117541.54</v>
      </c>
      <c r="C7" s="21">
        <f>SUM(C8:C30)</f>
        <v>34136.329999999994</v>
      </c>
      <c r="D7" s="21">
        <f>SUM(D8:D30)</f>
        <v>124998.38</v>
      </c>
      <c r="E7" s="21">
        <f>SUM(E8:E30)</f>
        <v>98.30999999999996</v>
      </c>
      <c r="F7" s="22">
        <f>SUM(F8:F30)</f>
        <v>-2461.626</v>
      </c>
      <c r="G7" s="23">
        <f>H7-B7</f>
        <v>4995.213999999978</v>
      </c>
      <c r="H7" s="21">
        <f>SUM(H8:H30)</f>
        <v>122536.75399999997</v>
      </c>
      <c r="I7" s="62">
        <f>H7/B7</f>
        <v>1.0424974353747618</v>
      </c>
      <c r="J7" s="63"/>
      <c r="K7" s="2" t="s">
        <v>83</v>
      </c>
      <c r="L7" s="2" t="s">
        <v>84</v>
      </c>
      <c r="N7" s="2" t="s">
        <v>85</v>
      </c>
      <c r="O7" s="2" t="s">
        <v>86</v>
      </c>
    </row>
    <row r="8" spans="1:16" s="3" customFormat="1" ht="15">
      <c r="A8" s="24" t="s">
        <v>87</v>
      </c>
      <c r="B8" s="25">
        <v>14649.39</v>
      </c>
      <c r="C8" s="25">
        <v>5201.16</v>
      </c>
      <c r="D8" s="25">
        <f>14217.78+877.99</f>
        <v>15095.77</v>
      </c>
      <c r="E8" s="26">
        <v>-43.37</v>
      </c>
      <c r="F8" s="25">
        <f>P8-30.2</f>
        <v>-1845.53</v>
      </c>
      <c r="G8" s="23">
        <f aca="true" t="shared" si="0" ref="G8:G28">H8-B8</f>
        <v>-1399.1499999999996</v>
      </c>
      <c r="H8" s="25">
        <f>D8+F8</f>
        <v>13250.24</v>
      </c>
      <c r="I8" s="62">
        <f aca="true" t="shared" si="1" ref="I8:I40">H8/B8</f>
        <v>0.9044909037168101</v>
      </c>
      <c r="J8" s="64"/>
      <c r="K8" s="3">
        <v>2019.73</v>
      </c>
      <c r="L8" s="3">
        <v>96.18</v>
      </c>
      <c r="M8" s="3">
        <f>L8-K8+E8</f>
        <v>-1966.9199999999998</v>
      </c>
      <c r="N8" s="3">
        <v>95.76</v>
      </c>
      <c r="O8" s="3">
        <v>55.83</v>
      </c>
      <c r="P8" s="3">
        <f>M8+N8+O8</f>
        <v>-1815.33</v>
      </c>
    </row>
    <row r="9" spans="1:16" s="3" customFormat="1" ht="16.5">
      <c r="A9" s="24" t="s">
        <v>88</v>
      </c>
      <c r="B9" s="25"/>
      <c r="C9" s="25"/>
      <c r="D9" s="27"/>
      <c r="E9" s="27"/>
      <c r="F9" s="25">
        <f aca="true" t="shared" si="2" ref="F9:F28">P9</f>
        <v>0</v>
      </c>
      <c r="G9" s="23">
        <f t="shared" si="0"/>
        <v>0</v>
      </c>
      <c r="H9" s="25">
        <f aca="true" t="shared" si="3" ref="H9:H30">D9+F9</f>
        <v>0</v>
      </c>
      <c r="I9" s="62" t="e">
        <f t="shared" si="1"/>
        <v>#DIV/0!</v>
      </c>
      <c r="J9" s="64"/>
      <c r="M9" s="3">
        <f aca="true" t="shared" si="4" ref="M9:M43">L9-K9+E9</f>
        <v>0</v>
      </c>
      <c r="P9" s="3">
        <f aca="true" t="shared" si="5" ref="P9:P28">M9+N9+O9</f>
        <v>0</v>
      </c>
    </row>
    <row r="10" spans="1:16" s="3" customFormat="1" ht="16.5">
      <c r="A10" s="24" t="s">
        <v>89</v>
      </c>
      <c r="B10" s="25"/>
      <c r="C10" s="25"/>
      <c r="D10" s="27"/>
      <c r="E10" s="27"/>
      <c r="F10" s="25">
        <f t="shared" si="2"/>
        <v>0</v>
      </c>
      <c r="G10" s="23">
        <f t="shared" si="0"/>
        <v>0</v>
      </c>
      <c r="H10" s="25">
        <f t="shared" si="3"/>
        <v>0</v>
      </c>
      <c r="I10" s="62"/>
      <c r="J10" s="64"/>
      <c r="M10" s="3">
        <f t="shared" si="4"/>
        <v>0</v>
      </c>
      <c r="P10" s="3">
        <f t="shared" si="5"/>
        <v>0</v>
      </c>
    </row>
    <row r="11" spans="1:16" s="3" customFormat="1" ht="16.5">
      <c r="A11" s="24" t="s">
        <v>90</v>
      </c>
      <c r="B11" s="25">
        <v>13885.58</v>
      </c>
      <c r="C11" s="25">
        <v>4307.41</v>
      </c>
      <c r="D11" s="27">
        <v>13264.43</v>
      </c>
      <c r="E11" s="27">
        <v>-53.9</v>
      </c>
      <c r="F11" s="25">
        <f t="shared" si="2"/>
        <v>80.64000000000001</v>
      </c>
      <c r="G11" s="23">
        <f t="shared" si="0"/>
        <v>-540.5100000000002</v>
      </c>
      <c r="H11" s="25">
        <f t="shared" si="3"/>
        <v>13345.07</v>
      </c>
      <c r="I11" s="62"/>
      <c r="J11" s="64"/>
      <c r="K11" s="3">
        <v>13.35</v>
      </c>
      <c r="L11" s="3">
        <v>100</v>
      </c>
      <c r="M11" s="3">
        <f t="shared" si="4"/>
        <v>32.75000000000001</v>
      </c>
      <c r="N11" s="3">
        <v>14.04</v>
      </c>
      <c r="O11" s="3">
        <v>33.85</v>
      </c>
      <c r="P11" s="3">
        <f t="shared" si="5"/>
        <v>80.64000000000001</v>
      </c>
    </row>
    <row r="12" spans="1:16" s="4" customFormat="1" ht="16.5">
      <c r="A12" s="24" t="s">
        <v>91</v>
      </c>
      <c r="B12" s="25">
        <v>33653.4</v>
      </c>
      <c r="C12" s="25">
        <v>10054.33</v>
      </c>
      <c r="D12" s="27">
        <v>35092.93</v>
      </c>
      <c r="E12" s="27">
        <v>-218.66</v>
      </c>
      <c r="F12" s="25">
        <f>P12+350+128.224</f>
        <v>-167.24600000000004</v>
      </c>
      <c r="G12" s="23">
        <f t="shared" si="0"/>
        <v>1272.2839999999997</v>
      </c>
      <c r="H12" s="25">
        <f t="shared" si="3"/>
        <v>34925.684</v>
      </c>
      <c r="I12" s="62">
        <f t="shared" si="1"/>
        <v>1.0378055114787808</v>
      </c>
      <c r="J12" s="65"/>
      <c r="K12" s="4">
        <v>722.26</v>
      </c>
      <c r="L12" s="4">
        <v>272.26</v>
      </c>
      <c r="M12" s="3">
        <f t="shared" si="4"/>
        <v>-668.66</v>
      </c>
      <c r="N12" s="3">
        <v>5.04</v>
      </c>
      <c r="O12" s="4">
        <v>18.15</v>
      </c>
      <c r="P12" s="3">
        <f t="shared" si="5"/>
        <v>-645.47</v>
      </c>
    </row>
    <row r="13" spans="1:16" s="4" customFormat="1" ht="16.5">
      <c r="A13" s="24" t="s">
        <v>92</v>
      </c>
      <c r="B13" s="25">
        <v>3534.03</v>
      </c>
      <c r="C13" s="25">
        <v>228.02</v>
      </c>
      <c r="D13" s="27">
        <v>3507.85</v>
      </c>
      <c r="E13" s="27">
        <v>-1.97</v>
      </c>
      <c r="F13" s="25">
        <f t="shared" si="2"/>
        <v>-1.97</v>
      </c>
      <c r="G13" s="23">
        <f t="shared" si="0"/>
        <v>-28.15000000000009</v>
      </c>
      <c r="H13" s="25">
        <f t="shared" si="3"/>
        <v>3505.88</v>
      </c>
      <c r="I13" s="62">
        <f t="shared" si="1"/>
        <v>0.9920345894064283</v>
      </c>
      <c r="J13" s="66"/>
      <c r="M13" s="3">
        <f t="shared" si="4"/>
        <v>-1.97</v>
      </c>
      <c r="N13" s="3"/>
      <c r="P13" s="3">
        <f t="shared" si="5"/>
        <v>-1.97</v>
      </c>
    </row>
    <row r="14" spans="1:16" s="4" customFormat="1" ht="16.5">
      <c r="A14" s="24" t="s">
        <v>93</v>
      </c>
      <c r="B14" s="25">
        <v>2320.03</v>
      </c>
      <c r="C14" s="25">
        <v>649.87</v>
      </c>
      <c r="D14" s="27">
        <v>2337.59</v>
      </c>
      <c r="E14" s="27">
        <f>-6.41+500</f>
        <v>493.59</v>
      </c>
      <c r="F14" s="25">
        <f t="shared" si="2"/>
        <v>506.83</v>
      </c>
      <c r="G14" s="23">
        <f t="shared" si="0"/>
        <v>524.3899999999999</v>
      </c>
      <c r="H14" s="25">
        <f t="shared" si="3"/>
        <v>2844.42</v>
      </c>
      <c r="I14" s="62">
        <f t="shared" si="1"/>
        <v>1.2260272496476339</v>
      </c>
      <c r="J14" s="65"/>
      <c r="K14" s="4">
        <v>13.79</v>
      </c>
      <c r="L14" s="4">
        <v>1.79</v>
      </c>
      <c r="M14" s="3">
        <f t="shared" si="4"/>
        <v>481.59</v>
      </c>
      <c r="N14" s="3">
        <v>10.8</v>
      </c>
      <c r="O14" s="4">
        <v>14.44</v>
      </c>
      <c r="P14" s="3">
        <f t="shared" si="5"/>
        <v>506.83</v>
      </c>
    </row>
    <row r="15" spans="1:16" s="4" customFormat="1" ht="16.5">
      <c r="A15" s="24" t="s">
        <v>94</v>
      </c>
      <c r="B15" s="25">
        <v>7903.81</v>
      </c>
      <c r="C15" s="25">
        <v>2238.19</v>
      </c>
      <c r="D15" s="27">
        <v>7910.71</v>
      </c>
      <c r="E15" s="27">
        <v>-7.89</v>
      </c>
      <c r="F15" s="25">
        <f t="shared" si="2"/>
        <v>-5.069999999999993</v>
      </c>
      <c r="G15" s="23">
        <f t="shared" si="0"/>
        <v>1.8299999999999272</v>
      </c>
      <c r="H15" s="25">
        <f t="shared" si="3"/>
        <v>7905.64</v>
      </c>
      <c r="I15" s="62">
        <f t="shared" si="1"/>
        <v>1.0002315339057999</v>
      </c>
      <c r="J15" s="65"/>
      <c r="K15" s="4">
        <v>173.19</v>
      </c>
      <c r="L15" s="4">
        <v>130.84</v>
      </c>
      <c r="M15" s="3">
        <f t="shared" si="4"/>
        <v>-50.239999999999995</v>
      </c>
      <c r="N15" s="3">
        <v>17.28</v>
      </c>
      <c r="O15" s="4">
        <v>27.89</v>
      </c>
      <c r="P15" s="3">
        <f t="shared" si="5"/>
        <v>-5.069999999999993</v>
      </c>
    </row>
    <row r="16" spans="1:16" s="4" customFormat="1" ht="16.5">
      <c r="A16" s="24" t="s">
        <v>95</v>
      </c>
      <c r="B16" s="25">
        <v>13553.04</v>
      </c>
      <c r="C16" s="25">
        <v>3505.57</v>
      </c>
      <c r="D16" s="27">
        <v>13806.91</v>
      </c>
      <c r="E16" s="27">
        <v>-36.96</v>
      </c>
      <c r="F16" s="25">
        <f t="shared" si="2"/>
        <v>244.56999999999996</v>
      </c>
      <c r="G16" s="23">
        <f t="shared" si="0"/>
        <v>498.4399999999987</v>
      </c>
      <c r="H16" s="25">
        <f t="shared" si="3"/>
        <v>14051.48</v>
      </c>
      <c r="I16" s="62">
        <f t="shared" si="1"/>
        <v>1.0367769887789011</v>
      </c>
      <c r="J16" s="65"/>
      <c r="K16" s="4">
        <v>282.15</v>
      </c>
      <c r="L16" s="4">
        <v>543.67</v>
      </c>
      <c r="M16" s="3">
        <f t="shared" si="4"/>
        <v>224.55999999999997</v>
      </c>
      <c r="N16" s="3">
        <v>5.04</v>
      </c>
      <c r="O16" s="4">
        <v>14.97</v>
      </c>
      <c r="P16" s="3">
        <f t="shared" si="5"/>
        <v>244.56999999999996</v>
      </c>
    </row>
    <row r="17" spans="1:16" s="4" customFormat="1" ht="16.5">
      <c r="A17" s="24" t="s">
        <v>96</v>
      </c>
      <c r="B17" s="25">
        <v>2839.99</v>
      </c>
      <c r="C17" s="25">
        <v>1540.49</v>
      </c>
      <c r="D17" s="27">
        <v>6232.78</v>
      </c>
      <c r="E17" s="27">
        <v>-1.48</v>
      </c>
      <c r="F17" s="25">
        <f t="shared" si="2"/>
        <v>167.84000000000003</v>
      </c>
      <c r="G17" s="23">
        <f t="shared" si="0"/>
        <v>3560.63</v>
      </c>
      <c r="H17" s="25">
        <f t="shared" si="3"/>
        <v>6400.62</v>
      </c>
      <c r="I17" s="62">
        <f t="shared" si="1"/>
        <v>2.2537473723499026</v>
      </c>
      <c r="J17" s="66"/>
      <c r="K17" s="4">
        <v>42</v>
      </c>
      <c r="L17" s="4">
        <v>200.68</v>
      </c>
      <c r="M17" s="3">
        <f t="shared" si="4"/>
        <v>157.20000000000002</v>
      </c>
      <c r="N17" s="3">
        <v>3.24</v>
      </c>
      <c r="O17" s="4">
        <v>7.4</v>
      </c>
      <c r="P17" s="3">
        <f t="shared" si="5"/>
        <v>167.84000000000003</v>
      </c>
    </row>
    <row r="18" spans="1:16" s="4" customFormat="1" ht="16.5">
      <c r="A18" s="24" t="s">
        <v>97</v>
      </c>
      <c r="B18" s="25">
        <v>8354.59</v>
      </c>
      <c r="C18" s="25">
        <v>1857.42</v>
      </c>
      <c r="D18" s="27">
        <f>6492.11+1793</f>
        <v>8285.11</v>
      </c>
      <c r="E18" s="27">
        <v>-11.83</v>
      </c>
      <c r="F18" s="25">
        <f t="shared" si="2"/>
        <v>-589.76</v>
      </c>
      <c r="G18" s="23">
        <f t="shared" si="0"/>
        <v>-659.2399999999998</v>
      </c>
      <c r="H18" s="25">
        <f t="shared" si="3"/>
        <v>7695.35</v>
      </c>
      <c r="I18" s="62">
        <f t="shared" si="1"/>
        <v>0.9210924773088806</v>
      </c>
      <c r="J18" s="65"/>
      <c r="K18" s="4">
        <v>686.79</v>
      </c>
      <c r="L18" s="4">
        <v>65.6</v>
      </c>
      <c r="M18" s="3">
        <f t="shared" si="4"/>
        <v>-633.02</v>
      </c>
      <c r="N18" s="3">
        <v>20.52</v>
      </c>
      <c r="O18" s="4">
        <v>22.74</v>
      </c>
      <c r="P18" s="3">
        <f t="shared" si="5"/>
        <v>-589.76</v>
      </c>
    </row>
    <row r="19" spans="1:16" s="4" customFormat="1" ht="16.5">
      <c r="A19" s="24" t="s">
        <v>98</v>
      </c>
      <c r="B19" s="25">
        <v>15786.98</v>
      </c>
      <c r="C19" s="25">
        <v>3939.78</v>
      </c>
      <c r="D19" s="27">
        <v>18325.72</v>
      </c>
      <c r="E19" s="27">
        <v>-17.74</v>
      </c>
      <c r="F19" s="25">
        <f t="shared" si="2"/>
        <v>-765.17</v>
      </c>
      <c r="G19" s="23">
        <f t="shared" si="0"/>
        <v>1773.5700000000033</v>
      </c>
      <c r="H19" s="25">
        <f t="shared" si="3"/>
        <v>17560.550000000003</v>
      </c>
      <c r="I19" s="62">
        <f t="shared" si="1"/>
        <v>1.112343842837579</v>
      </c>
      <c r="J19" s="66"/>
      <c r="K19" s="4">
        <f>976.62+10</f>
        <v>986.62</v>
      </c>
      <c r="L19" s="4">
        <f>199.3+10.01</f>
        <v>209.31</v>
      </c>
      <c r="M19" s="3">
        <f t="shared" si="4"/>
        <v>-795.05</v>
      </c>
      <c r="N19" s="3">
        <v>29.88</v>
      </c>
      <c r="P19" s="3">
        <f t="shared" si="5"/>
        <v>-765.17</v>
      </c>
    </row>
    <row r="20" spans="1:16" s="4" customFormat="1" ht="16.5">
      <c r="A20" s="24" t="s">
        <v>99</v>
      </c>
      <c r="B20" s="25">
        <v>1602.42</v>
      </c>
      <c r="C20" s="25">
        <v>246.96</v>
      </c>
      <c r="D20" s="27">
        <v>1705.51</v>
      </c>
      <c r="E20" s="27"/>
      <c r="F20" s="25">
        <f t="shared" si="2"/>
        <v>-100</v>
      </c>
      <c r="G20" s="23">
        <f t="shared" si="0"/>
        <v>3.089999999999918</v>
      </c>
      <c r="H20" s="25">
        <f t="shared" si="3"/>
        <v>1605.51</v>
      </c>
      <c r="I20" s="62">
        <f t="shared" si="1"/>
        <v>1.001928333395739</v>
      </c>
      <c r="J20" s="65"/>
      <c r="K20" s="4">
        <v>100</v>
      </c>
      <c r="M20" s="3">
        <f t="shared" si="4"/>
        <v>-100</v>
      </c>
      <c r="N20" s="3"/>
      <c r="P20" s="3">
        <f t="shared" si="5"/>
        <v>-100</v>
      </c>
    </row>
    <row r="21" spans="1:16" s="4" customFormat="1" ht="16.5">
      <c r="A21" s="24" t="s">
        <v>100</v>
      </c>
      <c r="B21" s="25"/>
      <c r="C21" s="25">
        <v>4.29</v>
      </c>
      <c r="D21" s="27">
        <v>4.29</v>
      </c>
      <c r="E21" s="27"/>
      <c r="F21" s="25">
        <f t="shared" si="2"/>
        <v>0</v>
      </c>
      <c r="G21" s="23">
        <f t="shared" si="0"/>
        <v>4.29</v>
      </c>
      <c r="H21" s="25">
        <f t="shared" si="3"/>
        <v>4.29</v>
      </c>
      <c r="I21" s="62" t="e">
        <f t="shared" si="1"/>
        <v>#DIV/0!</v>
      </c>
      <c r="J21" s="65"/>
      <c r="M21" s="3">
        <f t="shared" si="4"/>
        <v>0</v>
      </c>
      <c r="N21" s="3"/>
      <c r="P21" s="3">
        <f t="shared" si="5"/>
        <v>0</v>
      </c>
    </row>
    <row r="22" spans="1:16" s="4" customFormat="1" ht="16.5">
      <c r="A22" s="24" t="s">
        <v>101</v>
      </c>
      <c r="B22" s="25">
        <v>10</v>
      </c>
      <c r="C22" s="25">
        <v>10</v>
      </c>
      <c r="D22" s="27">
        <v>10</v>
      </c>
      <c r="E22" s="27"/>
      <c r="F22" s="25">
        <f t="shared" si="2"/>
        <v>0</v>
      </c>
      <c r="G22" s="23">
        <f t="shared" si="0"/>
        <v>0</v>
      </c>
      <c r="H22" s="25">
        <f t="shared" si="3"/>
        <v>10</v>
      </c>
      <c r="I22" s="62"/>
      <c r="J22" s="65"/>
      <c r="M22" s="3">
        <f t="shared" si="4"/>
        <v>0</v>
      </c>
      <c r="N22" s="3"/>
      <c r="P22" s="3">
        <f t="shared" si="5"/>
        <v>0</v>
      </c>
    </row>
    <row r="23" spans="1:16" s="4" customFormat="1" ht="16.5">
      <c r="A23" s="24" t="s">
        <v>102</v>
      </c>
      <c r="B23" s="25"/>
      <c r="C23" s="25"/>
      <c r="D23" s="27"/>
      <c r="E23" s="27"/>
      <c r="F23" s="25">
        <f t="shared" si="2"/>
        <v>0</v>
      </c>
      <c r="G23" s="23">
        <f t="shared" si="0"/>
        <v>0</v>
      </c>
      <c r="H23" s="25">
        <f t="shared" si="3"/>
        <v>0</v>
      </c>
      <c r="I23" s="62"/>
      <c r="J23" s="66"/>
      <c r="M23" s="3">
        <f t="shared" si="4"/>
        <v>0</v>
      </c>
      <c r="N23" s="3"/>
      <c r="P23" s="3">
        <f t="shared" si="5"/>
        <v>0</v>
      </c>
    </row>
    <row r="24" spans="1:16" s="3" customFormat="1" ht="16.5">
      <c r="A24" s="24" t="s">
        <v>103</v>
      </c>
      <c r="B24" s="25"/>
      <c r="C24" s="25"/>
      <c r="D24" s="27"/>
      <c r="E24" s="27"/>
      <c r="F24" s="25">
        <f t="shared" si="2"/>
        <v>0</v>
      </c>
      <c r="G24" s="23">
        <f t="shared" si="0"/>
        <v>0</v>
      </c>
      <c r="H24" s="25">
        <f t="shared" si="3"/>
        <v>0</v>
      </c>
      <c r="I24" s="62" t="e">
        <f t="shared" si="1"/>
        <v>#DIV/0!</v>
      </c>
      <c r="J24" s="64"/>
      <c r="M24" s="3">
        <f t="shared" si="4"/>
        <v>0</v>
      </c>
      <c r="P24" s="3">
        <f t="shared" si="5"/>
        <v>0</v>
      </c>
    </row>
    <row r="25" spans="1:16" s="3" customFormat="1" ht="16.5">
      <c r="A25" s="24" t="s">
        <v>104</v>
      </c>
      <c r="B25" s="25"/>
      <c r="C25" s="25"/>
      <c r="D25" s="27"/>
      <c r="E25" s="27"/>
      <c r="F25" s="25">
        <f t="shared" si="2"/>
        <v>0</v>
      </c>
      <c r="G25" s="23">
        <f t="shared" si="0"/>
        <v>0</v>
      </c>
      <c r="H25" s="25">
        <f t="shared" si="3"/>
        <v>0</v>
      </c>
      <c r="I25" s="62"/>
      <c r="J25" s="64"/>
      <c r="M25" s="3">
        <f t="shared" si="4"/>
        <v>0</v>
      </c>
      <c r="P25" s="3">
        <f t="shared" si="5"/>
        <v>0</v>
      </c>
    </row>
    <row r="26" spans="1:16" s="3" customFormat="1" ht="16.5">
      <c r="A26" s="24" t="s">
        <v>105</v>
      </c>
      <c r="B26" s="25">
        <v>1</v>
      </c>
      <c r="C26" s="25"/>
      <c r="D26" s="27">
        <v>1</v>
      </c>
      <c r="E26" s="27"/>
      <c r="F26" s="25">
        <f t="shared" si="2"/>
        <v>0</v>
      </c>
      <c r="G26" s="23">
        <f t="shared" si="0"/>
        <v>0</v>
      </c>
      <c r="H26" s="25">
        <f t="shared" si="3"/>
        <v>1</v>
      </c>
      <c r="I26" s="62">
        <f t="shared" si="1"/>
        <v>1</v>
      </c>
      <c r="J26" s="64"/>
      <c r="M26" s="3">
        <f t="shared" si="4"/>
        <v>0</v>
      </c>
      <c r="P26" s="3">
        <f t="shared" si="5"/>
        <v>0</v>
      </c>
    </row>
    <row r="27" spans="1:16" s="3" customFormat="1" ht="16.5">
      <c r="A27" s="24" t="s">
        <v>106</v>
      </c>
      <c r="B27" s="25">
        <v>267.66</v>
      </c>
      <c r="C27" s="25">
        <v>137.32</v>
      </c>
      <c r="D27" s="27">
        <v>267.66</v>
      </c>
      <c r="E27" s="27"/>
      <c r="F27" s="25">
        <f t="shared" si="2"/>
        <v>0</v>
      </c>
      <c r="G27" s="23">
        <f t="shared" si="0"/>
        <v>0</v>
      </c>
      <c r="H27" s="25">
        <f t="shared" si="3"/>
        <v>267.66</v>
      </c>
      <c r="I27" s="62">
        <f t="shared" si="1"/>
        <v>1</v>
      </c>
      <c r="J27" s="64"/>
      <c r="M27" s="3">
        <f t="shared" si="4"/>
        <v>0</v>
      </c>
      <c r="P27" s="3">
        <f t="shared" si="5"/>
        <v>0</v>
      </c>
    </row>
    <row r="28" spans="1:16" s="3" customFormat="1" ht="16.5">
      <c r="A28" s="24" t="s">
        <v>107</v>
      </c>
      <c r="B28" s="25">
        <v>2457.08</v>
      </c>
      <c r="C28" s="25">
        <v>589.24</v>
      </c>
      <c r="D28" s="27">
        <v>2427.58</v>
      </c>
      <c r="E28" s="27">
        <v>-1.48</v>
      </c>
      <c r="F28" s="25">
        <f t="shared" si="2"/>
        <v>13.24</v>
      </c>
      <c r="G28" s="23">
        <f t="shared" si="0"/>
        <v>-16.26000000000022</v>
      </c>
      <c r="H28" s="25">
        <f t="shared" si="3"/>
        <v>2440.8199999999997</v>
      </c>
      <c r="I28" s="62">
        <f t="shared" si="1"/>
        <v>0.9933823888518077</v>
      </c>
      <c r="J28" s="64"/>
      <c r="K28" s="3">
        <v>8.8</v>
      </c>
      <c r="L28" s="3">
        <v>8.8</v>
      </c>
      <c r="M28" s="3">
        <f t="shared" si="4"/>
        <v>-1.48</v>
      </c>
      <c r="N28" s="3">
        <v>3.24</v>
      </c>
      <c r="O28" s="3">
        <v>11.48</v>
      </c>
      <c r="P28" s="3">
        <f t="shared" si="5"/>
        <v>13.24</v>
      </c>
    </row>
    <row r="29" spans="1:16" s="3" customFormat="1" ht="16.5">
      <c r="A29" s="24" t="s">
        <v>108</v>
      </c>
      <c r="B29" s="25">
        <v>1300</v>
      </c>
      <c r="C29" s="25"/>
      <c r="D29" s="27">
        <v>1300</v>
      </c>
      <c r="E29" s="27"/>
      <c r="F29" s="25"/>
      <c r="G29" s="23">
        <f aca="true" t="shared" si="6" ref="G29:G69">H29-B29</f>
        <v>0</v>
      </c>
      <c r="H29" s="25">
        <f t="shared" si="3"/>
        <v>1300</v>
      </c>
      <c r="I29" s="62">
        <f t="shared" si="1"/>
        <v>1</v>
      </c>
      <c r="J29" s="64"/>
      <c r="M29" s="3">
        <f t="shared" si="4"/>
        <v>0</v>
      </c>
      <c r="P29" s="3">
        <f aca="true" t="shared" si="7" ref="P29:P43">M29+O29</f>
        <v>0</v>
      </c>
    </row>
    <row r="30" spans="1:16" s="3" customFormat="1" ht="16.5">
      <c r="A30" s="24" t="s">
        <v>109</v>
      </c>
      <c r="B30" s="25">
        <v>-4577.46</v>
      </c>
      <c r="C30" s="25">
        <v>-373.72</v>
      </c>
      <c r="D30" s="27">
        <v>-4577.46</v>
      </c>
      <c r="E30" s="27"/>
      <c r="F30" s="25"/>
      <c r="G30" s="23">
        <f t="shared" si="6"/>
        <v>0</v>
      </c>
      <c r="H30" s="25">
        <f t="shared" si="3"/>
        <v>-4577.46</v>
      </c>
      <c r="I30" s="62"/>
      <c r="J30" s="67" t="s">
        <v>110</v>
      </c>
      <c r="M30" s="3">
        <f t="shared" si="4"/>
        <v>0</v>
      </c>
      <c r="P30" s="3">
        <f t="shared" si="7"/>
        <v>0</v>
      </c>
    </row>
    <row r="31" spans="1:16" s="5" customFormat="1" ht="15">
      <c r="A31" s="20" t="s">
        <v>111</v>
      </c>
      <c r="B31" s="21">
        <f>SUM(B32:B34)</f>
        <v>19537</v>
      </c>
      <c r="C31" s="21">
        <f>SUM(C32:C34)</f>
        <v>11643.79</v>
      </c>
      <c r="D31" s="21">
        <f>SUM(D32:D34)</f>
        <v>19537</v>
      </c>
      <c r="E31" s="21">
        <f>SUM(E32:E34)</f>
        <v>0</v>
      </c>
      <c r="F31" s="21">
        <f>SUM(F32:F34)</f>
        <v>0</v>
      </c>
      <c r="G31" s="23">
        <f t="shared" si="6"/>
        <v>0</v>
      </c>
      <c r="H31" s="21">
        <f>SUM(H32:H34)</f>
        <v>19537</v>
      </c>
      <c r="I31" s="62">
        <f t="shared" si="1"/>
        <v>1</v>
      </c>
      <c r="J31" s="67"/>
      <c r="M31" s="3">
        <f t="shared" si="4"/>
        <v>0</v>
      </c>
      <c r="N31" s="3"/>
      <c r="P31" s="3">
        <f t="shared" si="7"/>
        <v>0</v>
      </c>
    </row>
    <row r="32" spans="1:16" s="5" customFormat="1" ht="46.5">
      <c r="A32" s="28" t="s">
        <v>112</v>
      </c>
      <c r="B32" s="25">
        <v>17225</v>
      </c>
      <c r="C32" s="25">
        <v>1158.65</v>
      </c>
      <c r="D32" s="25">
        <v>1812</v>
      </c>
      <c r="E32" s="29"/>
      <c r="F32" s="29"/>
      <c r="G32" s="23">
        <f t="shared" si="6"/>
        <v>-15413</v>
      </c>
      <c r="H32" s="25">
        <v>1812</v>
      </c>
      <c r="I32" s="62">
        <f t="shared" si="1"/>
        <v>0.10519593613933237</v>
      </c>
      <c r="J32" s="67" t="s">
        <v>113</v>
      </c>
      <c r="M32" s="3">
        <f t="shared" si="4"/>
        <v>0</v>
      </c>
      <c r="N32" s="3"/>
      <c r="P32" s="3">
        <f t="shared" si="7"/>
        <v>0</v>
      </c>
    </row>
    <row r="33" spans="1:16" s="3" customFormat="1" ht="15">
      <c r="A33" s="30" t="s">
        <v>114</v>
      </c>
      <c r="B33" s="25">
        <v>500</v>
      </c>
      <c r="C33" s="25">
        <v>231.29</v>
      </c>
      <c r="D33" s="25">
        <v>500</v>
      </c>
      <c r="E33" s="31"/>
      <c r="F33" s="31"/>
      <c r="G33" s="23">
        <f t="shared" si="6"/>
        <v>0</v>
      </c>
      <c r="H33" s="25">
        <v>500</v>
      </c>
      <c r="I33" s="62">
        <f t="shared" si="1"/>
        <v>1</v>
      </c>
      <c r="J33" s="67"/>
      <c r="M33" s="3">
        <f t="shared" si="4"/>
        <v>0</v>
      </c>
      <c r="P33" s="3">
        <f t="shared" si="7"/>
        <v>0</v>
      </c>
    </row>
    <row r="34" spans="1:16" s="3" customFormat="1" ht="46.5">
      <c r="A34" s="30" t="s">
        <v>115</v>
      </c>
      <c r="B34" s="25">
        <v>1812</v>
      </c>
      <c r="C34" s="25">
        <v>10253.85</v>
      </c>
      <c r="D34" s="25">
        <v>17225</v>
      </c>
      <c r="E34" s="26"/>
      <c r="F34" s="26"/>
      <c r="G34" s="23">
        <f t="shared" si="6"/>
        <v>15413</v>
      </c>
      <c r="H34" s="25">
        <v>17225</v>
      </c>
      <c r="I34" s="62">
        <f t="shared" si="1"/>
        <v>9.5060706401766</v>
      </c>
      <c r="J34" s="67" t="s">
        <v>113</v>
      </c>
      <c r="M34" s="3">
        <f t="shared" si="4"/>
        <v>0</v>
      </c>
      <c r="P34" s="3">
        <f t="shared" si="7"/>
        <v>0</v>
      </c>
    </row>
    <row r="35" spans="1:16" s="3" customFormat="1" ht="15">
      <c r="A35" s="32" t="s">
        <v>116</v>
      </c>
      <c r="B35" s="33"/>
      <c r="C35" s="33"/>
      <c r="D35" s="34"/>
      <c r="E35" s="26"/>
      <c r="F35" s="26"/>
      <c r="G35" s="23">
        <f t="shared" si="6"/>
        <v>0</v>
      </c>
      <c r="H35" s="26"/>
      <c r="I35" s="62" t="e">
        <f t="shared" si="1"/>
        <v>#DIV/0!</v>
      </c>
      <c r="J35" s="67"/>
      <c r="M35" s="3">
        <f t="shared" si="4"/>
        <v>0</v>
      </c>
      <c r="P35" s="3">
        <f t="shared" si="7"/>
        <v>0</v>
      </c>
    </row>
    <row r="36" spans="1:16" s="3" customFormat="1" ht="15">
      <c r="A36" s="35" t="s">
        <v>117</v>
      </c>
      <c r="B36" s="36">
        <v>14458.13000000002</v>
      </c>
      <c r="C36" s="36">
        <v>14580.48</v>
      </c>
      <c r="D36" s="36">
        <v>14580.48</v>
      </c>
      <c r="E36" s="36"/>
      <c r="F36" s="36"/>
      <c r="G36" s="23">
        <f t="shared" si="6"/>
        <v>910.8899999999812</v>
      </c>
      <c r="H36" s="36">
        <v>15369.02</v>
      </c>
      <c r="I36" s="62"/>
      <c r="J36" s="67"/>
      <c r="M36" s="3">
        <f t="shared" si="4"/>
        <v>0</v>
      </c>
      <c r="P36" s="3">
        <f t="shared" si="7"/>
        <v>0</v>
      </c>
    </row>
    <row r="37" spans="1:16" ht="17.25">
      <c r="A37" s="37" t="s">
        <v>118</v>
      </c>
      <c r="B37" s="36">
        <f>SUM(B7,B31,B35,B36)</f>
        <v>151536.66999999998</v>
      </c>
      <c r="C37" s="36">
        <f>SUM(C7,C31,C35,C36)</f>
        <v>60360.59999999999</v>
      </c>
      <c r="D37" s="36">
        <f>SUM(D7,D31,D35,D36)</f>
        <v>159115.86000000002</v>
      </c>
      <c r="E37" s="36">
        <f>SUM(E7,E31,E35,E36)</f>
        <v>98.30999999999996</v>
      </c>
      <c r="F37" s="36">
        <f>SUM(F7,F31,F35,F36)</f>
        <v>-2461.626</v>
      </c>
      <c r="G37" s="23">
        <f t="shared" si="6"/>
        <v>5906.103999999963</v>
      </c>
      <c r="H37" s="36">
        <f>SUM(H7,H31,H35,H36)</f>
        <v>157442.77399999995</v>
      </c>
      <c r="I37" s="62">
        <f t="shared" si="1"/>
        <v>1.038974751127895</v>
      </c>
      <c r="J37" s="68"/>
      <c r="M37" s="3">
        <f t="shared" si="4"/>
        <v>98.30999999999996</v>
      </c>
      <c r="N37" s="3"/>
      <c r="P37" s="3">
        <f t="shared" si="7"/>
        <v>98.30999999999996</v>
      </c>
    </row>
    <row r="38" spans="1:16" ht="15">
      <c r="A38" s="38"/>
      <c r="B38" s="38"/>
      <c r="C38" s="38"/>
      <c r="D38" s="26"/>
      <c r="E38" s="26"/>
      <c r="F38" s="26"/>
      <c r="G38" s="23">
        <f t="shared" si="6"/>
        <v>0</v>
      </c>
      <c r="H38" s="26"/>
      <c r="I38" s="62"/>
      <c r="J38" s="69"/>
      <c r="M38" s="3">
        <f t="shared" si="4"/>
        <v>0</v>
      </c>
      <c r="N38" s="3"/>
      <c r="P38" s="3">
        <f t="shared" si="7"/>
        <v>0</v>
      </c>
    </row>
    <row r="39" spans="1:16" ht="15">
      <c r="A39" s="35" t="s">
        <v>119</v>
      </c>
      <c r="B39" s="36">
        <f>SUM(B40,B42,B48)</f>
        <v>10970.42</v>
      </c>
      <c r="C39" s="36">
        <f>SUM(C40,C42,C48)</f>
        <v>6789.740000000001</v>
      </c>
      <c r="D39" s="36">
        <f>SUM(D40,D42,D48)</f>
        <v>13456.14</v>
      </c>
      <c r="E39" s="36">
        <f>SUM(E40,E42,E48)</f>
        <v>-2032.1</v>
      </c>
      <c r="F39" s="36">
        <f>SUM(F40,F42,F48)</f>
        <v>-2031.1</v>
      </c>
      <c r="G39" s="23">
        <f t="shared" si="6"/>
        <v>454.6200000000008</v>
      </c>
      <c r="H39" s="36">
        <f>SUM(H40,H42,H48)</f>
        <v>11425.04</v>
      </c>
      <c r="I39" s="62">
        <f t="shared" si="1"/>
        <v>1.0414405282568946</v>
      </c>
      <c r="J39" s="68"/>
      <c r="M39" s="3">
        <f t="shared" si="4"/>
        <v>-2032.1</v>
      </c>
      <c r="N39" s="3"/>
      <c r="P39" s="3">
        <f t="shared" si="7"/>
        <v>-2032.1</v>
      </c>
    </row>
    <row r="40" spans="1:16" s="6" customFormat="1" ht="15">
      <c r="A40" s="39" t="s">
        <v>120</v>
      </c>
      <c r="B40" s="40">
        <f>SUM(B41)</f>
        <v>0</v>
      </c>
      <c r="C40" s="40">
        <f>SUM(C41)</f>
        <v>1.26</v>
      </c>
      <c r="D40" s="40">
        <f>SUM(D41)</f>
        <v>0</v>
      </c>
      <c r="E40" s="40">
        <f>SUM(E41)</f>
        <v>0</v>
      </c>
      <c r="F40" s="40">
        <f>SUM(F41)</f>
        <v>0</v>
      </c>
      <c r="G40" s="23">
        <f t="shared" si="6"/>
        <v>0</v>
      </c>
      <c r="H40" s="40">
        <f>SUM(H41)</f>
        <v>0</v>
      </c>
      <c r="I40" s="62" t="e">
        <f t="shared" si="1"/>
        <v>#DIV/0!</v>
      </c>
      <c r="J40" s="70"/>
      <c r="M40" s="3">
        <f t="shared" si="4"/>
        <v>0</v>
      </c>
      <c r="N40" s="3"/>
      <c r="P40" s="3">
        <f t="shared" si="7"/>
        <v>0</v>
      </c>
    </row>
    <row r="41" spans="1:16" s="6" customFormat="1" ht="15">
      <c r="A41" s="41" t="s">
        <v>121</v>
      </c>
      <c r="B41" s="42"/>
      <c r="C41" s="25">
        <v>1.26</v>
      </c>
      <c r="D41" s="43"/>
      <c r="E41" s="43"/>
      <c r="F41" s="43"/>
      <c r="G41" s="23">
        <f t="shared" si="6"/>
        <v>0</v>
      </c>
      <c r="H41" s="43"/>
      <c r="I41" s="71"/>
      <c r="J41" s="69"/>
      <c r="M41" s="3">
        <f t="shared" si="4"/>
        <v>0</v>
      </c>
      <c r="N41" s="3"/>
      <c r="P41" s="3">
        <f t="shared" si="7"/>
        <v>0</v>
      </c>
    </row>
    <row r="42" spans="1:16" ht="15">
      <c r="A42" s="44" t="s">
        <v>122</v>
      </c>
      <c r="B42" s="36">
        <f>SUM(B43:B47)</f>
        <v>6324.71</v>
      </c>
      <c r="C42" s="36">
        <f>SUM(C43:C47)</f>
        <v>1272.3000000000002</v>
      </c>
      <c r="D42" s="36">
        <f>SUM(D43:D47)</f>
        <v>6289.71</v>
      </c>
      <c r="E42" s="36">
        <f>SUM(E43:E47)</f>
        <v>-2032.1</v>
      </c>
      <c r="F42" s="36">
        <f>SUM(F43:F47)</f>
        <v>-2031.1</v>
      </c>
      <c r="G42" s="23">
        <f t="shared" si="6"/>
        <v>-2066.0999999999995</v>
      </c>
      <c r="H42" s="36">
        <f>SUM(H43:H47)</f>
        <v>4258.610000000001</v>
      </c>
      <c r="I42" s="72">
        <f>H42/B42</f>
        <v>0.6733288957122145</v>
      </c>
      <c r="J42" s="65"/>
      <c r="M42" s="3">
        <f t="shared" si="4"/>
        <v>-2032.1</v>
      </c>
      <c r="N42" s="3"/>
      <c r="P42" s="3">
        <f t="shared" si="7"/>
        <v>-2032.1</v>
      </c>
    </row>
    <row r="43" spans="1:16" ht="15">
      <c r="A43" s="41" t="s">
        <v>123</v>
      </c>
      <c r="B43" s="25">
        <v>3619.8</v>
      </c>
      <c r="C43" s="25">
        <v>704.45</v>
      </c>
      <c r="D43" s="25">
        <v>3584.8</v>
      </c>
      <c r="E43" s="25">
        <v>-2032.1</v>
      </c>
      <c r="F43" s="25">
        <f>E43+500</f>
        <v>-1532.1</v>
      </c>
      <c r="G43" s="23">
        <f t="shared" si="6"/>
        <v>-1567.1</v>
      </c>
      <c r="H43" s="25">
        <f>D43+F43</f>
        <v>2052.7000000000003</v>
      </c>
      <c r="I43" s="73"/>
      <c r="J43" s="68"/>
      <c r="K43">
        <f>1955+85</f>
        <v>2040</v>
      </c>
      <c r="L43">
        <v>7.9</v>
      </c>
      <c r="M43" s="3">
        <f t="shared" si="4"/>
        <v>-4064.2</v>
      </c>
      <c r="N43" s="3"/>
      <c r="P43" s="3">
        <f t="shared" si="7"/>
        <v>-4064.2</v>
      </c>
    </row>
    <row r="44" spans="1:10" ht="15">
      <c r="A44" s="41" t="s">
        <v>124</v>
      </c>
      <c r="B44" s="25"/>
      <c r="C44" s="25"/>
      <c r="D44" s="25"/>
      <c r="E44" s="25"/>
      <c r="F44" s="25"/>
      <c r="G44" s="23">
        <f t="shared" si="6"/>
        <v>0</v>
      </c>
      <c r="H44" s="25">
        <f>D44+F44</f>
        <v>0</v>
      </c>
      <c r="I44" s="73"/>
      <c r="J44" s="68"/>
    </row>
    <row r="45" spans="1:10" ht="15">
      <c r="A45" s="45" t="s">
        <v>125</v>
      </c>
      <c r="B45" s="25"/>
      <c r="C45" s="25"/>
      <c r="D45" s="25"/>
      <c r="E45" s="25"/>
      <c r="F45" s="25"/>
      <c r="G45" s="23">
        <f t="shared" si="6"/>
        <v>0</v>
      </c>
      <c r="H45" s="25">
        <f>D45+F45</f>
        <v>0</v>
      </c>
      <c r="I45" s="73"/>
      <c r="J45" s="68"/>
    </row>
    <row r="46" spans="1:10" ht="15">
      <c r="A46" s="45" t="s">
        <v>126</v>
      </c>
      <c r="B46" s="25">
        <v>2704.91</v>
      </c>
      <c r="C46" s="25">
        <v>567.85</v>
      </c>
      <c r="D46" s="25">
        <v>2704.91</v>
      </c>
      <c r="E46" s="25"/>
      <c r="F46" s="25">
        <v>-499</v>
      </c>
      <c r="G46" s="23">
        <f t="shared" si="6"/>
        <v>-499</v>
      </c>
      <c r="H46" s="25">
        <f>D46+F46</f>
        <v>2205.91</v>
      </c>
      <c r="I46" s="73"/>
      <c r="J46" s="68"/>
    </row>
    <row r="47" spans="1:10" ht="30.75">
      <c r="A47" s="45" t="s">
        <v>127</v>
      </c>
      <c r="B47" s="25"/>
      <c r="C47" s="25"/>
      <c r="D47" s="46"/>
      <c r="E47" s="46"/>
      <c r="F47" s="46"/>
      <c r="G47" s="23">
        <f t="shared" si="6"/>
        <v>0</v>
      </c>
      <c r="H47" s="46">
        <f>D47+F47</f>
        <v>0</v>
      </c>
      <c r="I47" s="73"/>
      <c r="J47" s="68"/>
    </row>
    <row r="48" spans="1:10" ht="15">
      <c r="A48" s="47" t="s">
        <v>128</v>
      </c>
      <c r="B48" s="48">
        <f>SUM(B49:B50,B55)</f>
        <v>4645.71</v>
      </c>
      <c r="C48" s="48">
        <f>SUM(C49:C50,C55)</f>
        <v>5516.18</v>
      </c>
      <c r="D48" s="48">
        <f>SUM(D49:D50,D55)</f>
        <v>7166.43</v>
      </c>
      <c r="E48" s="48">
        <f>SUM(E49:E50,E55)</f>
        <v>0</v>
      </c>
      <c r="F48" s="48">
        <f>SUM(F49:F50,F55)</f>
        <v>0</v>
      </c>
      <c r="G48" s="23">
        <f t="shared" si="6"/>
        <v>2520.7200000000003</v>
      </c>
      <c r="H48" s="48">
        <f>SUM(H49:H50,H55)</f>
        <v>7166.43</v>
      </c>
      <c r="I48" s="73"/>
      <c r="J48" s="68"/>
    </row>
    <row r="49" spans="1:10" ht="15">
      <c r="A49" s="45" t="s">
        <v>129</v>
      </c>
      <c r="B49" s="49"/>
      <c r="C49" s="49"/>
      <c r="D49" s="46"/>
      <c r="E49" s="46"/>
      <c r="F49" s="46"/>
      <c r="G49" s="23">
        <f t="shared" si="6"/>
        <v>0</v>
      </c>
      <c r="H49" s="46"/>
      <c r="I49" s="73"/>
      <c r="J49" s="68"/>
    </row>
    <row r="50" spans="1:10" ht="15">
      <c r="A50" s="45" t="s">
        <v>130</v>
      </c>
      <c r="B50" s="48">
        <f>SUM(B51:B54)</f>
        <v>239.45</v>
      </c>
      <c r="C50" s="48">
        <f>SUM(C51:C54)</f>
        <v>163.64</v>
      </c>
      <c r="D50" s="48">
        <f>SUM(D51:D54)</f>
        <v>349.37</v>
      </c>
      <c r="E50" s="48">
        <f>SUM(E51:E54)</f>
        <v>0</v>
      </c>
      <c r="F50" s="48">
        <f>SUM(F51:F54)</f>
        <v>0</v>
      </c>
      <c r="G50" s="23">
        <f t="shared" si="6"/>
        <v>109.92000000000002</v>
      </c>
      <c r="H50" s="48">
        <f>SUM(H51:H54)</f>
        <v>349.37</v>
      </c>
      <c r="I50" s="73"/>
      <c r="J50" s="68"/>
    </row>
    <row r="51" spans="1:10" ht="15">
      <c r="A51" s="50" t="s">
        <v>131</v>
      </c>
      <c r="B51" s="25">
        <v>239.45</v>
      </c>
      <c r="C51" s="25">
        <v>53.72</v>
      </c>
      <c r="D51" s="51">
        <v>239.45</v>
      </c>
      <c r="E51" s="51"/>
      <c r="F51" s="51"/>
      <c r="G51" s="23">
        <f t="shared" si="6"/>
        <v>0</v>
      </c>
      <c r="H51" s="51">
        <v>239.45</v>
      </c>
      <c r="I51" s="73"/>
      <c r="J51" s="68"/>
    </row>
    <row r="52" spans="1:10" ht="15">
      <c r="A52" s="52" t="s">
        <v>132</v>
      </c>
      <c r="B52" s="25"/>
      <c r="C52" s="25">
        <v>1.71</v>
      </c>
      <c r="D52" s="25">
        <v>1.71</v>
      </c>
      <c r="E52" s="51"/>
      <c r="F52" s="51"/>
      <c r="G52" s="23">
        <f t="shared" si="6"/>
        <v>1.71</v>
      </c>
      <c r="H52" s="25">
        <v>1.71</v>
      </c>
      <c r="I52" s="73"/>
      <c r="J52" s="68"/>
    </row>
    <row r="53" spans="1:10" ht="15">
      <c r="A53" s="52" t="s">
        <v>133</v>
      </c>
      <c r="B53" s="25"/>
      <c r="C53" s="25">
        <v>108.21</v>
      </c>
      <c r="D53" s="25">
        <v>108.21</v>
      </c>
      <c r="E53" s="51"/>
      <c r="F53" s="51"/>
      <c r="G53" s="23">
        <f t="shared" si="6"/>
        <v>108.21</v>
      </c>
      <c r="H53" s="25">
        <v>108.21</v>
      </c>
      <c r="I53" s="73"/>
      <c r="J53" s="68"/>
    </row>
    <row r="54" spans="1:10" ht="15">
      <c r="A54" s="52" t="s">
        <v>134</v>
      </c>
      <c r="B54" s="25"/>
      <c r="C54" s="25"/>
      <c r="D54" s="51"/>
      <c r="E54" s="51"/>
      <c r="F54" s="51"/>
      <c r="G54" s="23">
        <f t="shared" si="6"/>
        <v>0</v>
      </c>
      <c r="H54" s="51"/>
      <c r="I54" s="73"/>
      <c r="J54" s="68"/>
    </row>
    <row r="55" spans="1:10" ht="15">
      <c r="A55" s="30" t="s">
        <v>135</v>
      </c>
      <c r="B55" s="25">
        <v>4406.26</v>
      </c>
      <c r="C55" s="25">
        <v>5352.54</v>
      </c>
      <c r="D55" s="51">
        <v>6817.06</v>
      </c>
      <c r="E55" s="51"/>
      <c r="F55" s="51"/>
      <c r="G55" s="23">
        <f t="shared" si="6"/>
        <v>2410.8</v>
      </c>
      <c r="H55" s="51">
        <v>6817.06</v>
      </c>
      <c r="I55" s="73"/>
      <c r="J55" s="68"/>
    </row>
    <row r="56" spans="1:10" ht="15">
      <c r="A56" s="35" t="s">
        <v>136</v>
      </c>
      <c r="B56" s="53">
        <v>980</v>
      </c>
      <c r="C56" s="53">
        <f>C57</f>
        <v>796.08</v>
      </c>
      <c r="D56" s="54">
        <f>D57</f>
        <v>980</v>
      </c>
      <c r="E56" s="55"/>
      <c r="F56" s="55"/>
      <c r="G56" s="23">
        <f t="shared" si="6"/>
        <v>0</v>
      </c>
      <c r="H56" s="54">
        <f>H57</f>
        <v>980</v>
      </c>
      <c r="I56" s="73"/>
      <c r="J56" s="68"/>
    </row>
    <row r="57" spans="1:10" ht="15">
      <c r="A57" s="56" t="s">
        <v>137</v>
      </c>
      <c r="B57" s="25">
        <v>980</v>
      </c>
      <c r="C57" s="25">
        <v>796.08</v>
      </c>
      <c r="D57" s="25">
        <v>980</v>
      </c>
      <c r="E57" s="46"/>
      <c r="F57" s="46"/>
      <c r="G57" s="23">
        <f t="shared" si="6"/>
        <v>0</v>
      </c>
      <c r="H57" s="25">
        <v>980</v>
      </c>
      <c r="I57" s="73"/>
      <c r="J57" s="68"/>
    </row>
    <row r="58" spans="1:10" ht="15">
      <c r="A58" s="35" t="s">
        <v>138</v>
      </c>
      <c r="B58" s="36">
        <v>74823.35</v>
      </c>
      <c r="C58" s="36"/>
      <c r="D58" s="36">
        <v>74823.35</v>
      </c>
      <c r="E58" s="36"/>
      <c r="F58" s="36"/>
      <c r="G58" s="23">
        <f t="shared" si="6"/>
        <v>-641.5460000000021</v>
      </c>
      <c r="H58" s="36">
        <f>'收入 (人大)'!E50-H39-H56</f>
        <v>74181.804</v>
      </c>
      <c r="I58" s="73"/>
      <c r="J58" s="68"/>
    </row>
    <row r="59" spans="1:10" ht="15">
      <c r="A59" s="35" t="s">
        <v>139</v>
      </c>
      <c r="B59" s="36">
        <v>0</v>
      </c>
      <c r="C59" s="36">
        <v>2044.8300000000008</v>
      </c>
      <c r="D59" s="36"/>
      <c r="E59" s="36"/>
      <c r="F59" s="36"/>
      <c r="G59" s="23">
        <f t="shared" si="6"/>
        <v>0</v>
      </c>
      <c r="H59" s="36"/>
      <c r="I59" s="73"/>
      <c r="J59" s="68"/>
    </row>
    <row r="60" spans="1:10" ht="17.25">
      <c r="A60" s="37" t="s">
        <v>140</v>
      </c>
      <c r="B60" s="36">
        <f>B39+B56+B58</f>
        <v>86773.77</v>
      </c>
      <c r="C60" s="36">
        <f>C39+C56+C58+C59</f>
        <v>9630.650000000001</v>
      </c>
      <c r="D60" s="36">
        <f>D39+D56+D58</f>
        <v>89259.49</v>
      </c>
      <c r="E60" s="36">
        <f>E39+E56+E58</f>
        <v>-2032.1</v>
      </c>
      <c r="F60" s="36">
        <f>F39+F56+F58</f>
        <v>-2031.1</v>
      </c>
      <c r="G60" s="36">
        <f>G39+G56+G58</f>
        <v>-186.9260000000013</v>
      </c>
      <c r="H60" s="36">
        <f>H39+H56+H58</f>
        <v>86586.84400000001</v>
      </c>
      <c r="I60" s="73"/>
      <c r="J60" s="68"/>
    </row>
    <row r="61" spans="1:10" ht="17.25">
      <c r="A61" s="37" t="s">
        <v>141</v>
      </c>
      <c r="B61" s="36">
        <f aca="true" t="shared" si="8" ref="B61:H61">B37+B60</f>
        <v>238310.44</v>
      </c>
      <c r="C61" s="36">
        <f t="shared" si="8"/>
        <v>69991.25</v>
      </c>
      <c r="D61" s="36">
        <f t="shared" si="8"/>
        <v>248375.35000000003</v>
      </c>
      <c r="E61" s="36">
        <f t="shared" si="8"/>
        <v>-1933.79</v>
      </c>
      <c r="F61" s="36">
        <f t="shared" si="8"/>
        <v>-4492.726000000001</v>
      </c>
      <c r="G61" s="36">
        <f t="shared" si="8"/>
        <v>5719.177999999962</v>
      </c>
      <c r="H61" s="36">
        <f t="shared" si="8"/>
        <v>244029.61799999996</v>
      </c>
      <c r="I61" s="73"/>
      <c r="J61" s="69"/>
    </row>
    <row r="62" spans="1:10" ht="15">
      <c r="A62" s="57"/>
      <c r="B62" s="57"/>
      <c r="C62" s="57"/>
      <c r="D62" s="46"/>
      <c r="E62" s="46"/>
      <c r="F62" s="46"/>
      <c r="G62" s="23">
        <f t="shared" si="6"/>
        <v>0</v>
      </c>
      <c r="H62" s="46"/>
      <c r="I62" s="73"/>
      <c r="J62" s="68"/>
    </row>
    <row r="63" spans="1:10" ht="15">
      <c r="A63" s="58" t="s">
        <v>142</v>
      </c>
      <c r="B63" s="21">
        <f>SUM(B64:B69)</f>
        <v>4102.75</v>
      </c>
      <c r="C63" s="21">
        <f>SUM(C64:C69)</f>
        <v>1345.27</v>
      </c>
      <c r="D63" s="21">
        <f>SUM(D64:D69)</f>
        <v>4102.75</v>
      </c>
      <c r="E63" s="21">
        <f>SUM(E64:E69)</f>
        <v>0</v>
      </c>
      <c r="F63" s="21">
        <f>SUM(F64:F69)</f>
        <v>0</v>
      </c>
      <c r="G63" s="23">
        <f t="shared" si="6"/>
        <v>0</v>
      </c>
      <c r="H63" s="21">
        <f>SUM(H64:H69)</f>
        <v>4102.75</v>
      </c>
      <c r="I63" s="73"/>
      <c r="J63" s="68"/>
    </row>
    <row r="64" spans="1:10" ht="15">
      <c r="A64" s="59" t="s">
        <v>143</v>
      </c>
      <c r="B64" s="60"/>
      <c r="C64" s="60"/>
      <c r="D64" s="46"/>
      <c r="E64" s="46"/>
      <c r="F64" s="46"/>
      <c r="G64" s="23">
        <f t="shared" si="6"/>
        <v>0</v>
      </c>
      <c r="H64" s="46"/>
      <c r="I64" s="73"/>
      <c r="J64" s="68"/>
    </row>
    <row r="65" spans="1:10" ht="15">
      <c r="A65" s="59" t="s">
        <v>144</v>
      </c>
      <c r="B65" s="74"/>
      <c r="C65" s="74"/>
      <c r="D65" s="46"/>
      <c r="E65" s="46"/>
      <c r="F65" s="46"/>
      <c r="G65" s="23">
        <f t="shared" si="6"/>
        <v>0</v>
      </c>
      <c r="H65" s="46"/>
      <c r="I65" s="73"/>
      <c r="J65" s="68"/>
    </row>
    <row r="66" spans="1:10" ht="15">
      <c r="A66" s="75" t="s">
        <v>145</v>
      </c>
      <c r="B66" s="60"/>
      <c r="C66" s="25"/>
      <c r="D66" s="46"/>
      <c r="E66" s="46"/>
      <c r="F66" s="46"/>
      <c r="G66" s="23">
        <f t="shared" si="6"/>
        <v>0</v>
      </c>
      <c r="H66" s="46"/>
      <c r="I66" s="73"/>
      <c r="J66" s="68"/>
    </row>
    <row r="67" spans="1:10" ht="15">
      <c r="A67" s="75" t="s">
        <v>146</v>
      </c>
      <c r="B67" s="60"/>
      <c r="C67" s="60"/>
      <c r="D67" s="46"/>
      <c r="E67" s="46"/>
      <c r="F67" s="46"/>
      <c r="G67" s="23">
        <f t="shared" si="6"/>
        <v>0</v>
      </c>
      <c r="H67" s="46"/>
      <c r="I67" s="73"/>
      <c r="J67" s="68"/>
    </row>
    <row r="68" spans="1:10" ht="15">
      <c r="A68" s="75" t="s">
        <v>147</v>
      </c>
      <c r="B68" s="25">
        <v>4102.75</v>
      </c>
      <c r="C68" s="25">
        <v>1345.27</v>
      </c>
      <c r="D68" s="25">
        <v>4102.75</v>
      </c>
      <c r="E68" s="46"/>
      <c r="F68" s="46"/>
      <c r="G68" s="23">
        <f t="shared" si="6"/>
        <v>0</v>
      </c>
      <c r="H68" s="25">
        <v>4102.75</v>
      </c>
      <c r="I68" s="73"/>
      <c r="J68" s="68"/>
    </row>
    <row r="69" spans="1:10" ht="15">
      <c r="A69" s="75" t="s">
        <v>148</v>
      </c>
      <c r="B69" s="60"/>
      <c r="C69" s="60"/>
      <c r="D69" s="46"/>
      <c r="E69" s="46"/>
      <c r="F69" s="46"/>
      <c r="G69" s="23">
        <f t="shared" si="6"/>
        <v>0</v>
      </c>
      <c r="H69" s="46"/>
      <c r="I69" s="73"/>
      <c r="J69" s="68"/>
    </row>
    <row r="71" spans="1:7" ht="15">
      <c r="A71" s="119" t="s">
        <v>67</v>
      </c>
      <c r="B71" s="119"/>
      <c r="C71" s="119"/>
      <c r="D71" s="119"/>
      <c r="E71" s="119"/>
      <c r="F71" s="119"/>
      <c r="G71" s="76"/>
    </row>
  </sheetData>
  <sheetProtection/>
  <mergeCells count="7">
    <mergeCell ref="A2:J3"/>
    <mergeCell ref="I4:J4"/>
    <mergeCell ref="A71:F71"/>
    <mergeCell ref="A5:A6"/>
    <mergeCell ref="H5:H6"/>
    <mergeCell ref="I5:I6"/>
    <mergeCell ref="J5:J6"/>
  </mergeCells>
  <printOptions horizontalCentered="1"/>
  <pageMargins left="0.35" right="0.35" top="0.35" bottom="0.35" header="0.51" footer="0.51"/>
  <pageSetup fitToHeight="1" fitToWidth="1" horizontalDpi="600" verticalDpi="600" orientation="portrait" paperSize="8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zsns</cp:lastModifiedBy>
  <cp:lastPrinted>2020-09-24T03:35:27Z</cp:lastPrinted>
  <dcterms:created xsi:type="dcterms:W3CDTF">2007-08-23T02:26:52Z</dcterms:created>
  <dcterms:modified xsi:type="dcterms:W3CDTF">2022-08-18T01:16:52Z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9C0059360FC64DC99CCDC7EE7967E8E5</vt:lpwstr>
  </property>
</Properties>
</file>