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预算收支报告草案" sheetId="1" r:id="rId1"/>
    <sheet name="一般公共预算收支明细表（草案）" sheetId="2" r:id="rId2"/>
    <sheet name="一般公共预算支出明细表（按功能类至项级）" sheetId="3" r:id="rId3"/>
    <sheet name="基金预算收支明细表（草案）" sheetId="4" r:id="rId4"/>
    <sheet name="政府性基金支出（按功能分类项级科目）" sheetId="5" r:id="rId5"/>
    <sheet name="一般公共预算“三公”经费表" sheetId="6" r:id="rId6"/>
    <sheet name="一般公共预算支出表（按经济分类款级科目）" sheetId="7" r:id="rId7"/>
    <sheet name="政府债券转贷及还本情况表" sheetId="8" r:id="rId8"/>
    <sheet name="公有项目年初预算"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#REF!</definedName>
    <definedName name="a1">#REF!</definedName>
    <definedName name="aa">#REF!</definedName>
    <definedName name="aa1" hidden="1">#REF!</definedName>
    <definedName name="aaa" hidden="1">#REF!</definedName>
    <definedName name="aaaa" hidden="1">'[2]西区'!$A$1:$J$84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'[1]#REF!'!$A$1:$W$7</definedName>
    <definedName name="ffdfdsaafds">#N/A</definedName>
    <definedName name="fff" hidden="1">#REF!</definedName>
    <definedName name="fffff" hidden="1">'[1]#REF!'!$A$1:$W$7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5Area2" localSheetId="5">'一般公共预算“三公”经费表'!$A$2</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 name="PO_part2Table18Area1" localSheetId="7">'政府债券转贷及还本情况表'!$A$5</definedName>
    <definedName name="PO_part2Table18Area2" localSheetId="7">'政府债券转贷及还本情况表'!$A$14</definedName>
    <definedName name="PO_part2Table18Area3" localSheetId="7">'政府债券转贷及还本情况表'!$A$17</definedName>
    <definedName name="PO_part2Table18Area4" localSheetId="7">'政府债券转贷及还本情况表'!$A$20</definedName>
    <definedName name="PO_part2Table18Area5" localSheetId="7">'政府债券转贷及还本情况表'!$A$23</definedName>
    <definedName name="a" localSheetId="6">#REF!</definedName>
    <definedName name="aa" localSheetId="6">'[1]#REF!'!$A$1:$W$7</definedName>
    <definedName name="aaaa" localSheetId="6" hidden="1">'[3]西区'!$A$1:$J$84</definedName>
    <definedName name="排序" localSheetId="6">#REF!</definedName>
    <definedName name="_xlnm.Print_Area" localSheetId="6">'一般公共预算支出表（按经济分类款级科目）'!$A$1:$D$84</definedName>
    <definedName name="GB差额人员职业年金">'[5]J02-1标准'!$B$27</definedName>
    <definedName name="GB公检法在职国标工资">'[5]J02-1标准'!$B$7</definedName>
    <definedName name="GB行政、公检法在职年终奖">'[5]J02-1标准'!$B$10</definedName>
    <definedName name="GB行政在职国标工资">'[5]J02-1标准'!$B$6</definedName>
    <definedName name="GB离休人员经费">'[5]J02-1标准'!$B$12</definedName>
    <definedName name="GB其他在职国标工资">'[5]J02-1标准'!$B$8</definedName>
    <definedName name="GB事业单位绩效工资">'[5]J02-1标准'!$B$16</definedName>
    <definedName name="GB完善人民警察工资待遇标准">'[5]J02-1标准'!$B$28</definedName>
    <definedName name="GB乡镇岗位补贴">'[5]J02-1标准'!$B$26</definedName>
    <definedName name="GB在职附加支出">'[5]J02-1标准'!$B$24</definedName>
    <definedName name="GB在职职级并行">'[5]J02-1标准'!$B$25</definedName>
    <definedName name="JB艰边津贴标准">'[5]J02-3分县基础数据'!$S$9:$S$2858</definedName>
    <definedName name="JB离休人员津补贴标准">'[5]J02-3分县基础数据'!$U$9:$U$2858</definedName>
    <definedName name="JB退休人员津补贴标准">'[5]J02-3分县基础数据'!$V$9:$V$2858</definedName>
    <definedName name="JB在职人员津补贴标准">'[5]J02-3分县基础数据'!$T$9:$T$2858</definedName>
    <definedName name="JC成本差异系数">'[5]J02-3分县基础数据'!$P$9:$P$2858</definedName>
    <definedName name="JC艰边类型">'[5]J02-3分县基础数据'!$M$9:$M$2858</definedName>
    <definedName name="JR公检法在职人数">'[5]J02-3分县基础数据'!$CB$9:$CB$2858</definedName>
    <definedName name="JR行政在职人数">'[5]J02-3分县基础数据'!$CA$9:$CA$2858</definedName>
    <definedName name="JR教育在职人数">'[5]J02-3分县基础数据'!$CC$9:$CC$2858</definedName>
    <definedName name="JR离休人数">'[5]J02-3分县基础数据'!$CH$9:$CH$2858</definedName>
    <definedName name="JR其他在职人数60﹪">'[5]J02-3分县基础数据'!$CF$9:$CF$2858</definedName>
    <definedName name="JR退休人数">'[5]J02-3分县基础数据'!$CI$9:$CI$2858</definedName>
    <definedName name="JR卫生在职人数60﹪">'[5]J02-3分县基础数据'!$CE$9:$CE$2858</definedName>
    <definedName name="JR在职人数小计">'[5]J02-3分县基础数据'!$BZ$9:$BZ$2858</definedName>
    <definedName name="JS公用经费标准">'[5]J02-2分省基础数据'!$J$13:$J$53</definedName>
    <definedName name="JS省份">'[5]J02-2分省基础数据'!$D$13:$D$53</definedName>
    <definedName name="GB16_59岁人数占比">'[5]J02-1标准'!$A$65</definedName>
    <definedName name="GB60岁及以上人数占比">'[5]J02-1标准'!$A$66</definedName>
    <definedName name="GB城市低保标准">'[5]J02-1标准'!$B$62</definedName>
    <definedName name="GB城乡医疗补助标准">'[5]J02-1标准'!$B$69</definedName>
    <definedName name="GB初中教育经费标准">'[5]J02-1标准'!$B$42:$B$45</definedName>
    <definedName name="GB村级补助标准">'[5]J02-1标准'!$B$75</definedName>
    <definedName name="GB扶贫标准">'[5]J02-1标准'!$B$32</definedName>
    <definedName name="GB孤儿救助标准">'[5]J02-1标准'!$B$67</definedName>
    <definedName name="GB基础养老金">'[5]J02-1标准'!$B$66</definedName>
    <definedName name="GB基卫补助标准">'[5]J02-1标准'!$B$70</definedName>
    <definedName name="GB计生补助标准">'[5]J02-1标准'!$B$71</definedName>
    <definedName name="GB农村低保标准">'[5]J02-1标准'!$B$63</definedName>
    <definedName name="GB农村文化补助">'[5]J02-1标准'!$B$60</definedName>
    <definedName name="GB贫困初中生补助">'[5]J02-1标准'!$B$49</definedName>
    <definedName name="GB贫困小学生补助">'[5]J02-1标准'!$B$48</definedName>
    <definedName name="GB普高免学费标准">'[5]J02-1标准'!$B$55:$B$58</definedName>
    <definedName name="GB普高助学金标准">'[5]J02-1标准'!$B$50</definedName>
    <definedName name="GB其他基本民生标准">'[5]J02-1标准'!$B$77</definedName>
    <definedName name="GB特殊教育标准">'[5]J02-1标准'!$B$46</definedName>
    <definedName name="GB小学教育经费标准">'[5]J02-1标准'!$B$37:$B$40</definedName>
    <definedName name="GB学前教育资助标准">'[5]J02-1标准'!$B$34</definedName>
    <definedName name="GB学生营养改善标准">'[5]J02-1标准'!$B$51</definedName>
    <definedName name="GB养老保险缴费补助">'[5]J02-1标准'!$B$65</definedName>
    <definedName name="GB中职免学费标准">'[5]J02-1标准'!$B$53</definedName>
    <definedName name="GB中职助学金标准">'[5]J02-1标准'!$B$52</definedName>
    <definedName name="JC区域代码">'[5]J02-3分县基础数据'!$G$9:$G$2858</definedName>
    <definedName name="JM城镇低保人数">'[5]J02-3分县基础数据'!$AF$9:$AF$2858</definedName>
    <definedName name="JM村委会">'[5]J02-3分县基础数据'!$AC$9:$AC$2858</definedName>
    <definedName name="JM孤儿人数">'[5]J02-3分县基础数据'!$AH$9:$AH$2858</definedName>
    <definedName name="JM农村低保人数">'[5]J02-3分县基础数据'!$AG$9:$AG$2858</definedName>
    <definedName name="JP建档立卡贫困人口">'[5]J02-3分县基础数据'!$AK$9:$AK$2858</definedName>
    <definedName name="JX城镇初中生">'[5]J02-3分县基础数据'!$BA$9:$BA$2858</definedName>
    <definedName name="JX城镇小学生">'[5]J02-3分县基础数据'!$BI$9:$BI$2858</definedName>
    <definedName name="JX农村初中生">'[5]J02-3分县基础数据'!$BD$9:$BD$2858</definedName>
    <definedName name="JX农村小学生">'[5]J02-3分县基础数据'!$BL$9:$BL$2858</definedName>
    <definedName name="JX农村学生营养改善试点">'[5]J02-3分县基础数据'!$AO$9:$AO$2858</definedName>
    <definedName name="JX普高学生">'[5]J02-3分县基础数据'!$AR$9:$AR$2858</definedName>
    <definedName name="JX特校学生">'[5]J02-3分县基础数据'!$BM$9:$BM$2858</definedName>
    <definedName name="JX幼儿园学生">'[5]J02-3分县基础数据'!$BQ$9:$BQ$2858</definedName>
    <definedName name="JX中职学生">'[5]J02-3分县基础数据'!$AV$9:$AV$2858</definedName>
    <definedName name="J总人口">'[5]J02-3分县基础数据'!$AA$9:$AA$2858</definedName>
    <definedName name="MS城市低保人数">'[6]D02 保基本民生需求（国标）'!$I$8:$I$2858</definedName>
    <definedName name="MS城镇初中生">'[6]D02 保基本民生需求（国标）'!$S$8:$S$2858</definedName>
    <definedName name="MS城镇小学生">'[6]D02 保基本民生需求（国标）'!$T$8:$T$2858</definedName>
    <definedName name="MS村委会">'[6]D02 保基本民生需求（国标）'!$M$8:$M$2858</definedName>
    <definedName name="MS孤儿人口数">'[6]D02 保基本民生需求（国标）'!$G$8:$G$2858</definedName>
    <definedName name="MS老龄人口">'[6]D02 保基本民生需求（国标）'!$K$8:$K$2858</definedName>
    <definedName name="MS农村初中学生">'[6]D02 保基本民生需求（国标）'!$Q$8:$Q$2858</definedName>
    <definedName name="MS农村低保人数">'[6]D02 保基本民生需求（国标）'!$H$8:$H$2858</definedName>
    <definedName name="MS农村小学生">'[6]D02 保基本民生需求（国标）'!$R$8:$R$2858</definedName>
    <definedName name="MS贫困人数">'[6]D02 保基本民生需求（国标）'!$F$8:$F$2858</definedName>
    <definedName name="MS普高学生">'[6]D02 保基本民生需求（国标）'!$O$8:$O$2858</definedName>
    <definedName name="MS特校生">'[6]D02 保基本民生需求（国标）'!$U$8:$U$2858</definedName>
    <definedName name="MS养老缴费人数">'[6]D02 保基本民生需求（国标）'!$J$8:$J$2858</definedName>
    <definedName name="MS幼儿学生">'[6]D02 保基本民生需求（国标）'!$N$8:$N$2858</definedName>
    <definedName name="MS中职学生">'[6]D02 保基本民生需求（国标）'!$P$8:$P$2858</definedName>
    <definedName name="MS总人口">'[6]D02 保基本民生需求（国标）'!$E$8:$E$2858</definedName>
    <definedName name="_xlnm.Print_Area" localSheetId="1">'一般公共预算收支明细表（草案）'!$A$1:$O$168</definedName>
    <definedName name="_xlnm.Print_Area" localSheetId="0">'预算收支报告草案'!$A$1:$U$66</definedName>
    <definedName name="表10">'[8]目录'!#REF!</definedName>
    <definedName name="表9">'[8]目录'!#REF!</definedName>
    <definedName name="地区名称">'[9]目录'!#REF!</definedName>
    <definedName name="石岐区">#REF!</definedName>
    <definedName name="_xlnm.Print_Area" localSheetId="3">'基金预算收支明细表（草案）'!$A$1:$L$25</definedName>
    <definedName name="a" localSheetId="4">#REF!</definedName>
    <definedName name="_xlnm.Print_Area" localSheetId="4">'政府性基金支出（按功能分类项级科目）'!$A$1:$D$299</definedName>
    <definedName name="排序" localSheetId="4">#REF!</definedName>
    <definedName name="aa" localSheetId="4">#REF!</definedName>
    <definedName name="fff" localSheetId="4" hidden="1">#REF!</definedName>
    <definedName name="_________________________________________________________________aa1" localSheetId="2" hidden="1">#REF!</definedName>
    <definedName name="________________________________________________________________aa1" localSheetId="2" hidden="1">#REF!</definedName>
    <definedName name="___________a1" localSheetId="2">#REF!</definedName>
    <definedName name="__________a1" localSheetId="2">#REF!</definedName>
    <definedName name="_________a1" localSheetId="2">#REF!</definedName>
    <definedName name="________a1" localSheetId="2">#REF!</definedName>
    <definedName name="_______a1" localSheetId="2">#REF!</definedName>
    <definedName name="______a1" localSheetId="2">#REF!</definedName>
    <definedName name="_____a1" localSheetId="2">#REF!</definedName>
    <definedName name="_____aa1" localSheetId="2" hidden="1">#REF!</definedName>
    <definedName name="____a1" localSheetId="2">#REF!</definedName>
    <definedName name="____aa1" localSheetId="2" hidden="1">#REF!</definedName>
    <definedName name="___a1" localSheetId="2">#REF!</definedName>
    <definedName name="___aa1" localSheetId="2" hidden="1">#REF!</definedName>
    <definedName name="__a1" localSheetId="2">#REF!</definedName>
    <definedName name="__aa1" localSheetId="2" hidden="1">#REF!</definedName>
    <definedName name="_a1" localSheetId="2">#REF!</definedName>
    <definedName name="_aa1" localSheetId="2" hidden="1">#REF!</definedName>
    <definedName name="a" localSheetId="2">#REF!</definedName>
    <definedName name="a1" localSheetId="2">#REF!</definedName>
    <definedName name="aa" localSheetId="2">#REF!</definedName>
    <definedName name="aaa" localSheetId="2" hidden="1">#REF!</definedName>
    <definedName name="aaaa" localSheetId="2" hidden="1">'[10]西区'!$A$1:$J$84</definedName>
    <definedName name="database2" localSheetId="2">#REF!</definedName>
    <definedName name="database3" localSheetId="2">#REF!</definedName>
    <definedName name="fff" localSheetId="2" hidden="1">#REF!</definedName>
    <definedName name="quan" localSheetId="2">#REF!</definedName>
    <definedName name="表5" localSheetId="2">#REF!</definedName>
    <definedName name="财政供养" localSheetId="2">#REF!</definedName>
    <definedName name="分处支出" localSheetId="2">#REF!</definedName>
    <definedName name="基金处室" localSheetId="2">#REF!</definedName>
    <definedName name="基金金额" localSheetId="2">#REF!</definedName>
    <definedName name="基金科目" localSheetId="2">#REF!</definedName>
    <definedName name="基金类型" localSheetId="2">#REF!</definedName>
    <definedName name="科目" localSheetId="2">#REF!</definedName>
    <definedName name="类型" localSheetId="2">#REF!</definedName>
    <definedName name="排序" localSheetId="2">#REF!</definedName>
    <definedName name="生产列16" localSheetId="2">#REF!</definedName>
    <definedName name="生产列17" localSheetId="2">#REF!</definedName>
    <definedName name="生产列19" localSheetId="2">#REF!</definedName>
    <definedName name="生产列2" localSheetId="2">#REF!</definedName>
    <definedName name="生产列20" localSheetId="2">#REF!</definedName>
    <definedName name="生产列3" localSheetId="2">#REF!</definedName>
    <definedName name="生产列4" localSheetId="2">#REF!</definedName>
    <definedName name="生产列5" localSheetId="2">#REF!</definedName>
    <definedName name="生产列6" localSheetId="2">#REF!</definedName>
    <definedName name="生产列7" localSheetId="2">#REF!</definedName>
    <definedName name="生产列8" localSheetId="2">#REF!</definedName>
    <definedName name="生产列9" localSheetId="2">#REF!</definedName>
    <definedName name="生产期" localSheetId="2">#REF!</definedName>
    <definedName name="生产期1" localSheetId="2">#REF!</definedName>
    <definedName name="生产期11" localSheetId="2">#REF!</definedName>
    <definedName name="生产期123" localSheetId="2">#REF!</definedName>
    <definedName name="生产期15" localSheetId="2">#REF!</definedName>
    <definedName name="生产期16" localSheetId="2">#REF!</definedName>
    <definedName name="生产期17" localSheetId="2">#REF!</definedName>
    <definedName name="生产期18" localSheetId="2">#REF!</definedName>
    <definedName name="生产期19" localSheetId="2">#REF!</definedName>
    <definedName name="生产期2" localSheetId="2">#REF!</definedName>
    <definedName name="生产期20" localSheetId="2">#REF!</definedName>
    <definedName name="生产期3" localSheetId="2">#REF!</definedName>
    <definedName name="生产期4" localSheetId="2">#REF!</definedName>
    <definedName name="生产期5" localSheetId="2">#REF!</definedName>
    <definedName name="生产期6" localSheetId="2">#REF!</definedName>
    <definedName name="生产期7" localSheetId="2">#REF!</definedName>
    <definedName name="生产期8" localSheetId="2">#REF!</definedName>
    <definedName name="生产期9" localSheetId="2">#REF!</definedName>
    <definedName name="주택사업본부" localSheetId="2">#REF!</definedName>
    <definedName name="철구사업본부" localSheetId="2">#REF!</definedName>
    <definedName name="_xlnm.Print_Titles" localSheetId="1">'一般公共预算收支明细表（草案）'!$4:$5</definedName>
    <definedName name="_xlnm.Print_Titles" localSheetId="2">'一般公共预算支出明细表（按功能类至项级）'!$4:$4</definedName>
    <definedName name="_xlnm.Print_Titles" localSheetId="4">'政府性基金支出（按功能分类项级科目）'!$4:$4</definedName>
    <definedName name="_xlnm.Print_Titles" localSheetId="6">'一般公共预算支出表（按经济分类款级科目）'!$4:$4</definedName>
  </definedNames>
  <calcPr fullCalcOnLoad="1"/>
</workbook>
</file>

<file path=xl/sharedStrings.xml><?xml version="1.0" encoding="utf-8"?>
<sst xmlns="http://schemas.openxmlformats.org/spreadsheetml/2006/main" count="1464" uniqueCount="1267">
  <si>
    <t>附件1：</t>
  </si>
  <si>
    <t>神湾镇2022年决算及2023年预算收支情况表(草案）</t>
  </si>
  <si>
    <t>单位：万元</t>
  </si>
  <si>
    <t>收入项目</t>
  </si>
  <si>
    <t>年初预算数</t>
  </si>
  <si>
    <t>调整变动
（+、-）</t>
  </si>
  <si>
    <t>半年调整后 
预算数</t>
  </si>
  <si>
    <t>2022年
调整预算数</t>
  </si>
  <si>
    <t>2022年
决算数</t>
  </si>
  <si>
    <t>2022年    执行率</t>
  </si>
  <si>
    <t>2023年     预算数</t>
  </si>
  <si>
    <t>支出项目</t>
  </si>
  <si>
    <t>半年调整后
预算数</t>
  </si>
  <si>
    <t>2022年预算数（年初批复）</t>
  </si>
  <si>
    <t>2022年预算数（提前下达）</t>
  </si>
  <si>
    <t>2022年
预算数（上年结转）</t>
  </si>
  <si>
    <t>2023年
预算数</t>
  </si>
  <si>
    <t>一、一般公共预算收入</t>
  </si>
  <si>
    <t>一、一般公共预算支出</t>
  </si>
  <si>
    <t>1、税收分成收入</t>
  </si>
  <si>
    <t>1、一般公共服务支出</t>
  </si>
  <si>
    <t>2、非税收入</t>
  </si>
  <si>
    <t>2、外交支出</t>
  </si>
  <si>
    <t>（1）专项收入</t>
  </si>
  <si>
    <t>3、国防支出</t>
  </si>
  <si>
    <t xml:space="preserve">  其中：教育费附加收入</t>
  </si>
  <si>
    <t>4、公共安全支出</t>
  </si>
  <si>
    <t xml:space="preserve">       地方教育费附加收入</t>
  </si>
  <si>
    <t>5、教育支出</t>
  </si>
  <si>
    <t xml:space="preserve">       残疾人就业保障金收入</t>
  </si>
  <si>
    <t>6、科学技术支出</t>
  </si>
  <si>
    <t>（2）行政事业性收费收入</t>
  </si>
  <si>
    <t>7、文化旅游体育与传媒支出</t>
  </si>
  <si>
    <t xml:space="preserve">  其中：市级分成收入</t>
  </si>
  <si>
    <t>8、社会保障和就业支出</t>
  </si>
  <si>
    <t xml:space="preserve">        本镇区征收收入</t>
  </si>
  <si>
    <t>9、卫生健康支出</t>
  </si>
  <si>
    <t>（3）罚没收入分成</t>
  </si>
  <si>
    <t>10、节能环保支出</t>
  </si>
  <si>
    <t>（4）国有资本经营收入</t>
  </si>
  <si>
    <t>11、城乡社区支出</t>
  </si>
  <si>
    <t>（5）国有资源（资产）有偿使用收入</t>
  </si>
  <si>
    <t>12、农林水支出</t>
  </si>
  <si>
    <t>（6）捐赠收入</t>
  </si>
  <si>
    <t>13、交通运输支出</t>
  </si>
  <si>
    <t>（7）政府公租房租赁收入</t>
  </si>
  <si>
    <t>14、资源勘探信息等支出</t>
  </si>
  <si>
    <t>（8）其他收入</t>
  </si>
  <si>
    <t>15、商业服务业等支出</t>
  </si>
  <si>
    <t>16、金融支出</t>
  </si>
  <si>
    <t>17、援助其他地区支出</t>
  </si>
  <si>
    <t>二、上级补助收入</t>
  </si>
  <si>
    <t>19、住房保障支出</t>
  </si>
  <si>
    <t>1、一般性转移支付收入</t>
  </si>
  <si>
    <t>20、粮油物资储备支出</t>
  </si>
  <si>
    <t>（1）均衡性转移支付收入</t>
  </si>
  <si>
    <t>21、灾害防治及应急管理支出</t>
  </si>
  <si>
    <t>（2）定向财力转移支付收入</t>
  </si>
  <si>
    <t>22、其他支出</t>
  </si>
  <si>
    <t>（3）政策性转移支付收入</t>
  </si>
  <si>
    <t>21、预备费</t>
  </si>
  <si>
    <t>（4）其他一般性转移支付收入</t>
  </si>
  <si>
    <t>23、债务付息支出</t>
  </si>
  <si>
    <t>2、专项转移支付（补助)收入</t>
  </si>
  <si>
    <t>24、债务发行费用支出</t>
  </si>
  <si>
    <t>一至二项小计</t>
  </si>
  <si>
    <t>25、一般债务还本支出</t>
  </si>
  <si>
    <t>三、调入预算稳定调节基金</t>
  </si>
  <si>
    <t>第一项小计</t>
  </si>
  <si>
    <t>四、调入资金</t>
  </si>
  <si>
    <t>一、补充预算稳定调节基金</t>
  </si>
  <si>
    <t>五、地方政府一般债券转贷收入</t>
  </si>
  <si>
    <t>二、上解上级支出</t>
  </si>
  <si>
    <t>六、上年结余</t>
  </si>
  <si>
    <t>三、本年结余</t>
  </si>
  <si>
    <t>一般公共预算收入小计</t>
  </si>
  <si>
    <t>一般公共预算支出小计</t>
  </si>
  <si>
    <t>一、政府性基金非税收入</t>
  </si>
  <si>
    <t>一、政府性基金预算支出</t>
  </si>
  <si>
    <t>1、城市公用事业附加收入</t>
  </si>
  <si>
    <t>1、社会保障和就业支出</t>
  </si>
  <si>
    <t>2、国有土地使用权出让收入</t>
  </si>
  <si>
    <t xml:space="preserve">   大中型水库移民后期扶持基金支出</t>
  </si>
  <si>
    <t>2、城乡社区支出</t>
  </si>
  <si>
    <t xml:space="preserve">    国有土地使用权出让收入安排的支出</t>
  </si>
  <si>
    <t>3、污水处理费收入</t>
  </si>
  <si>
    <t xml:space="preserve">    污水处理费收入安排的支出</t>
  </si>
  <si>
    <t>4、其他收入</t>
  </si>
  <si>
    <t xml:space="preserve">    国有土地收益基金安排的支出</t>
  </si>
  <si>
    <t>二、上级补助收入（政府性基金）</t>
  </si>
  <si>
    <t>3、文化旅游体育与传媒支出</t>
  </si>
  <si>
    <t>1、农业土地开发资金收入</t>
  </si>
  <si>
    <t xml:space="preserve">   其他文化和旅游支出</t>
  </si>
  <si>
    <t>2、大中型水库移民后期扶持基金收入</t>
  </si>
  <si>
    <t>4、其他支出</t>
  </si>
  <si>
    <t>3、彩票公益金收入</t>
  </si>
  <si>
    <t xml:space="preserve">     彩票公益金安排的支出</t>
  </si>
  <si>
    <t xml:space="preserve">  其中：福利彩票公益金收入</t>
  </si>
  <si>
    <t xml:space="preserve">      其中：用于社会福利的彩票公益金支出</t>
  </si>
  <si>
    <t xml:space="preserve">        残疾人事业的彩票公益金收入</t>
  </si>
  <si>
    <t xml:space="preserve">           用于体育事业的彩票公益金支出</t>
  </si>
  <si>
    <t>4、国有土地使用权出让收入安排的支出</t>
  </si>
  <si>
    <t xml:space="preserve">           用于残疾人事业的彩票公益金支出</t>
  </si>
  <si>
    <t>5、其他收入</t>
  </si>
  <si>
    <t xml:space="preserve">             用于城乡医疗救助的彩票公益金支出</t>
  </si>
  <si>
    <t xml:space="preserve">     其他地方自行试点项目收益专项债券收入安排的支出</t>
  </si>
  <si>
    <t>三、调入资金</t>
  </si>
  <si>
    <t>四、地方政府专项债券转贷收入</t>
  </si>
  <si>
    <t>三、调出资金</t>
  </si>
  <si>
    <t>五、上年结余（政府性基金）</t>
  </si>
  <si>
    <t>四、上解上级支出</t>
  </si>
  <si>
    <t>五、本年结余（政府性基金）</t>
  </si>
  <si>
    <t>政府性基金预算收入小计</t>
  </si>
  <si>
    <t>政府性基金预算支出小计</t>
  </si>
  <si>
    <t>一、市级专项补助收入</t>
  </si>
  <si>
    <t>一、市级专项补助支出</t>
  </si>
  <si>
    <t>二、医疗服务收入</t>
  </si>
  <si>
    <t>二、医疗卫生支出</t>
  </si>
  <si>
    <t>三、土储收入</t>
  </si>
  <si>
    <t>三、调出资金（土储收入调出）</t>
  </si>
  <si>
    <t>四、其他专户收入
（社保退款、个税手续费收入等）</t>
  </si>
  <si>
    <t>四、本年结余（财政专户）</t>
  </si>
  <si>
    <t>五、上年结余（财政专户）</t>
  </si>
  <si>
    <t>财政专户管理资金收入小计</t>
  </si>
  <si>
    <t>财政专户管理资金支出小计</t>
  </si>
  <si>
    <t>财政总收入合计</t>
  </si>
  <si>
    <t>财政总支出合计</t>
  </si>
  <si>
    <t>附件2：</t>
  </si>
  <si>
    <t xml:space="preserve">神湾镇一般公共预算收支2022年决算及2023年预算明细表(草案) </t>
  </si>
  <si>
    <t>编制单位:中山市财政局神湾分局</t>
  </si>
  <si>
    <t>科目名称</t>
  </si>
  <si>
    <t>2020
预算增长</t>
  </si>
  <si>
    <t>2015预算数</t>
  </si>
  <si>
    <t>2015决算数</t>
  </si>
  <si>
    <t>2016预算数</t>
  </si>
  <si>
    <t>2016决算数</t>
  </si>
  <si>
    <t>2017预算数</t>
  </si>
  <si>
    <t>2022年
预算数（上年结转</t>
  </si>
  <si>
    <t>2022年预算数（提前下达</t>
  </si>
  <si>
    <t>2022年预算（年初批复）</t>
  </si>
  <si>
    <t>（一）税收分成收入</t>
  </si>
  <si>
    <t>（一）一般公共服务支出</t>
  </si>
  <si>
    <t>（二）非税收入</t>
  </si>
  <si>
    <t xml:space="preserve">    人大事务 </t>
  </si>
  <si>
    <t xml:space="preserve">  1、专项收入</t>
  </si>
  <si>
    <t xml:space="preserve">    政协事务 </t>
  </si>
  <si>
    <t xml:space="preserve">  2、行政事业性收费收入</t>
  </si>
  <si>
    <t xml:space="preserve">    政府办公厅（室）及相关机构事务 </t>
  </si>
  <si>
    <t xml:space="preserve">  3、罚没收入分成</t>
  </si>
  <si>
    <t xml:space="preserve">    发展与改革事务 </t>
  </si>
  <si>
    <t xml:space="preserve">  4、国有资源（资产）有偿使用收入</t>
  </si>
  <si>
    <t xml:space="preserve">    统计信息事务 </t>
  </si>
  <si>
    <t xml:space="preserve">  5、其他收入</t>
  </si>
  <si>
    <t xml:space="preserve">    财政事务 </t>
  </si>
  <si>
    <t xml:space="preserve">    税收事务</t>
  </si>
  <si>
    <t xml:space="preserve">    审计事务 </t>
  </si>
  <si>
    <t>（一）一般性转移支付收入</t>
  </si>
  <si>
    <t xml:space="preserve">    海关事务</t>
  </si>
  <si>
    <r>
      <t xml:space="preserve">  1、</t>
    </r>
    <r>
      <rPr>
        <sz val="11"/>
        <rFont val="宋体"/>
        <family val="0"/>
      </rPr>
      <t>均衡性转移支付收入</t>
    </r>
  </si>
  <si>
    <t xml:space="preserve">    人力资源事务 </t>
  </si>
  <si>
    <r>
      <t xml:space="preserve">  2、</t>
    </r>
    <r>
      <rPr>
        <sz val="11"/>
        <rFont val="宋体"/>
        <family val="0"/>
      </rPr>
      <t>定向财力转移支付收入</t>
    </r>
  </si>
  <si>
    <t xml:space="preserve">    纪检监察事务 </t>
  </si>
  <si>
    <t xml:space="preserve">  3、县级基本财力保障机制奖补资金</t>
  </si>
  <si>
    <t xml:space="preserve">    商贸事务 </t>
  </si>
  <si>
    <r>
      <t xml:space="preserve">  4、</t>
    </r>
    <r>
      <rPr>
        <sz val="11"/>
        <rFont val="宋体"/>
        <family val="0"/>
      </rPr>
      <t>其他一般性转移支付收入</t>
    </r>
  </si>
  <si>
    <t xml:space="preserve">    知识产权事务</t>
  </si>
  <si>
    <t>（二）专项转移支付收入</t>
  </si>
  <si>
    <t xml:space="preserve">    民族事务</t>
  </si>
  <si>
    <t xml:space="preserve">    港澳台侨事务 </t>
  </si>
  <si>
    <t>三、一般债券转贷收入</t>
  </si>
  <si>
    <t xml:space="preserve">    档案事务</t>
  </si>
  <si>
    <t xml:space="preserve">    群众团体事务 </t>
  </si>
  <si>
    <t xml:space="preserve">    党委办公厅（室）及相关机构事务</t>
  </si>
  <si>
    <t xml:space="preserve">    组织事务</t>
  </si>
  <si>
    <t>五、调入预算稳定调节基金</t>
  </si>
  <si>
    <t xml:space="preserve">    宣传事务</t>
  </si>
  <si>
    <t xml:space="preserve">    其他共产党事务支出</t>
  </si>
  <si>
    <t xml:space="preserve">    网信事务</t>
  </si>
  <si>
    <t xml:space="preserve">    市场监督管理事务</t>
  </si>
  <si>
    <t xml:space="preserve">    其他一般公共服务支出 </t>
  </si>
  <si>
    <t>（二）国防支出</t>
  </si>
  <si>
    <t xml:space="preserve">    国防动员</t>
  </si>
  <si>
    <t>（三）公共安全支出</t>
  </si>
  <si>
    <t xml:space="preserve">    武装警察部队</t>
  </si>
  <si>
    <t xml:space="preserve">    公安 </t>
  </si>
  <si>
    <t xml:space="preserve">    国家安全</t>
  </si>
  <si>
    <t xml:space="preserve">    司法 </t>
  </si>
  <si>
    <t xml:space="preserve">    强制隔离戒毒</t>
  </si>
  <si>
    <t xml:space="preserve">    缉私警察</t>
  </si>
  <si>
    <t xml:space="preserve">    其他公共安全支出 </t>
  </si>
  <si>
    <t>（四）教育支出</t>
  </si>
  <si>
    <t xml:space="preserve">    教育管理事务 </t>
  </si>
  <si>
    <t xml:space="preserve">    普通教育 </t>
  </si>
  <si>
    <t xml:space="preserve">    职业教育</t>
  </si>
  <si>
    <t xml:space="preserve">    成人教育</t>
  </si>
  <si>
    <t xml:space="preserve">    特殊教育</t>
  </si>
  <si>
    <t xml:space="preserve">    进修及培训</t>
  </si>
  <si>
    <t xml:space="preserve">    教育附加安排的支出</t>
  </si>
  <si>
    <r>
      <t>  </t>
    </r>
    <r>
      <rPr>
        <sz val="11"/>
        <rFont val="仿宋_GB2312"/>
        <family val="0"/>
      </rPr>
      <t xml:space="preserve">  </t>
    </r>
    <r>
      <rPr>
        <sz val="11"/>
        <rFont val="Arial"/>
        <family val="2"/>
      </rPr>
      <t>  </t>
    </r>
    <r>
      <rPr>
        <sz val="11"/>
        <rFont val="仿宋_GB2312"/>
        <family val="0"/>
      </rPr>
      <t xml:space="preserve">其他教育支出 </t>
    </r>
  </si>
  <si>
    <t xml:space="preserve">（五）科学技术支出 </t>
  </si>
  <si>
    <t xml:space="preserve">    科技条件与服务</t>
  </si>
  <si>
    <t xml:space="preserve">    技术研究与开发 </t>
  </si>
  <si>
    <t xml:space="preserve">    科学技术普及</t>
  </si>
  <si>
    <t xml:space="preserve">    科技交流与合作</t>
  </si>
  <si>
    <t xml:space="preserve">    其他科学技术支出</t>
  </si>
  <si>
    <t>（六）文化旅游体育与传媒支出</t>
  </si>
  <si>
    <t xml:space="preserve">    文化和旅游</t>
  </si>
  <si>
    <t xml:space="preserve">    文物</t>
  </si>
  <si>
    <t xml:space="preserve">    体育 </t>
  </si>
  <si>
    <t xml:space="preserve">    新闻出版广播影视 </t>
  </si>
  <si>
    <t xml:space="preserve">    新闻出版电影</t>
  </si>
  <si>
    <t xml:space="preserve">    其他文化体育与传媒支出 </t>
  </si>
  <si>
    <t xml:space="preserve">（七）社会保障和就业支出  </t>
  </si>
  <si>
    <t xml:space="preserve">    人力资源和社会保障管理事务 </t>
  </si>
  <si>
    <t xml:space="preserve">    民政管理事务 </t>
  </si>
  <si>
    <r>
      <t xml:space="preserve">    </t>
    </r>
    <r>
      <rPr>
        <sz val="11"/>
        <rFont val="Arial"/>
        <family val="2"/>
      </rPr>
      <t> </t>
    </r>
    <r>
      <rPr>
        <sz val="11"/>
        <rFont val="仿宋_GB2312"/>
        <family val="0"/>
      </rPr>
      <t>行政事业单位养老支出</t>
    </r>
  </si>
  <si>
    <t xml:space="preserve">    行政事业单位离退休</t>
  </si>
  <si>
    <t xml:space="preserve">    就业补助</t>
  </si>
  <si>
    <t xml:space="preserve">    抚恤</t>
  </si>
  <si>
    <t xml:space="preserve">    退役安置</t>
  </si>
  <si>
    <t xml:space="preserve">   社会福利 </t>
  </si>
  <si>
    <t xml:space="preserve">   残疾人事业 </t>
  </si>
  <si>
    <t xml:space="preserve">   红十字事业 </t>
  </si>
  <si>
    <t xml:space="preserve">    自然灾害救助</t>
  </si>
  <si>
    <t xml:space="preserve">  最低生活保障 </t>
  </si>
  <si>
    <t xml:space="preserve">    临时救助</t>
  </si>
  <si>
    <t xml:space="preserve">    特困人员救助供养</t>
  </si>
  <si>
    <t xml:space="preserve">    其他生活救助</t>
  </si>
  <si>
    <t xml:space="preserve">    退役军人管理事务</t>
  </si>
  <si>
    <r>
      <t> </t>
    </r>
    <r>
      <rPr>
        <sz val="11"/>
        <rFont val="仿宋_GB2312"/>
        <family val="0"/>
      </rPr>
      <t xml:space="preserve">    财政对基本养老保险基金的补助</t>
    </r>
  </si>
  <si>
    <t xml:space="preserve">   其他社会保障和就业支出 </t>
  </si>
  <si>
    <t>（八）卫生健康支出</t>
  </si>
  <si>
    <r>
      <t> </t>
    </r>
    <r>
      <rPr>
        <sz val="11"/>
        <rFont val="仿宋_GB2312"/>
        <family val="0"/>
      </rPr>
      <t xml:space="preserve">    </t>
    </r>
    <r>
      <rPr>
        <sz val="11"/>
        <rFont val="宋体"/>
        <family val="0"/>
      </rPr>
      <t>卫生健康管理事务</t>
    </r>
  </si>
  <si>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</si>
  <si>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</si>
  <si>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</si>
  <si>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</si>
  <si>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</si>
  <si>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</si>
  <si>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</si>
  <si>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医疗救助</t>
  </si>
  <si>
    <t xml:space="preserve">    财政对基本医疗保险基金的补助</t>
  </si>
  <si>
    <t xml:space="preserve">    优抚对象医疗</t>
  </si>
  <si>
    <t xml:space="preserve">    医疗保障管理事务</t>
  </si>
  <si>
    <t xml:space="preserve">    老龄卫生健康事务</t>
  </si>
  <si>
    <t xml:space="preserve">    其他卫生健康支出</t>
  </si>
  <si>
    <t xml:space="preserve">（九）节能环保支出 </t>
  </si>
  <si>
    <r>
      <t>   </t>
    </r>
    <r>
      <rPr>
        <sz val="11"/>
        <rFont val="仿宋_GB2312"/>
        <family val="0"/>
      </rPr>
      <t xml:space="preserve">  </t>
    </r>
    <r>
      <rPr>
        <sz val="11"/>
        <rFont val="Arial"/>
        <family val="2"/>
      </rPr>
      <t> </t>
    </r>
    <r>
      <rPr>
        <sz val="11"/>
        <rFont val="仿宋_GB2312"/>
        <family val="0"/>
      </rPr>
      <t xml:space="preserve">环境保护管理事务 </t>
    </r>
  </si>
  <si>
    <r>
      <t>  </t>
    </r>
    <r>
      <rPr>
        <sz val="11"/>
        <rFont val="仿宋_GB2312"/>
        <family val="0"/>
      </rPr>
      <t xml:space="preserve">  </t>
    </r>
    <r>
      <rPr>
        <sz val="11"/>
        <rFont val="Arial"/>
        <family val="2"/>
      </rPr>
      <t>  </t>
    </r>
    <r>
      <rPr>
        <sz val="11"/>
        <rFont val="仿宋_GB2312"/>
        <family val="0"/>
      </rPr>
      <t xml:space="preserve">环境监测与监察 </t>
    </r>
  </si>
  <si>
    <r>
      <t>  </t>
    </r>
    <r>
      <rPr>
        <sz val="11"/>
        <rFont val="仿宋_GB2312"/>
        <family val="0"/>
      </rPr>
      <t xml:space="preserve">  </t>
    </r>
    <r>
      <rPr>
        <sz val="11"/>
        <rFont val="Arial"/>
        <family val="2"/>
      </rPr>
      <t>  </t>
    </r>
    <r>
      <rPr>
        <sz val="11"/>
        <rFont val="仿宋_GB2312"/>
        <family val="0"/>
      </rPr>
      <t xml:space="preserve">污染防治 </t>
    </r>
  </si>
  <si>
    <t xml:space="preserve">    自然生态保护</t>
  </si>
  <si>
    <t xml:space="preserve">    能源管理事务</t>
  </si>
  <si>
    <t xml:space="preserve">    污染减排</t>
  </si>
  <si>
    <r>
      <t>    </t>
    </r>
    <r>
      <rPr>
        <sz val="11"/>
        <rFont val="仿宋_GB2312"/>
        <family val="0"/>
      </rPr>
      <t xml:space="preserve">  其他节能环保支出 </t>
    </r>
  </si>
  <si>
    <t xml:space="preserve">（十）城乡社区支出  </t>
  </si>
  <si>
    <r>
      <t>   </t>
    </r>
    <r>
      <rPr>
        <sz val="11"/>
        <rFont val="仿宋_GB2312"/>
        <family val="0"/>
      </rPr>
      <t xml:space="preserve">  </t>
    </r>
    <r>
      <rPr>
        <sz val="11"/>
        <rFont val="Arial"/>
        <family val="2"/>
      </rPr>
      <t> </t>
    </r>
    <r>
      <rPr>
        <sz val="11"/>
        <rFont val="仿宋_GB2312"/>
        <family val="0"/>
      </rPr>
      <t xml:space="preserve">城乡社区管理事务 </t>
    </r>
  </si>
  <si>
    <r>
      <t>   </t>
    </r>
    <r>
      <rPr>
        <sz val="11"/>
        <rFont val="仿宋_GB2312"/>
        <family val="0"/>
      </rPr>
      <t xml:space="preserve">  </t>
    </r>
    <r>
      <rPr>
        <sz val="11"/>
        <rFont val="Arial"/>
        <family val="2"/>
      </rPr>
      <t> </t>
    </r>
    <r>
      <rPr>
        <sz val="11"/>
        <rFont val="仿宋_GB2312"/>
        <family val="0"/>
      </rPr>
      <t xml:space="preserve">城乡社区规划与管理 </t>
    </r>
  </si>
  <si>
    <r>
      <t xml:space="preserve">  </t>
    </r>
    <r>
      <rPr>
        <sz val="11"/>
        <rFont val="Arial"/>
        <family val="2"/>
      </rPr>
      <t>    </t>
    </r>
    <r>
      <rPr>
        <sz val="11"/>
        <rFont val="仿宋_GB2312"/>
        <family val="0"/>
      </rPr>
      <t xml:space="preserve">城乡社区公共设施 </t>
    </r>
  </si>
  <si>
    <r>
      <t> </t>
    </r>
    <r>
      <rPr>
        <sz val="11"/>
        <rFont val="仿宋_GB2312"/>
        <family val="0"/>
      </rPr>
      <t xml:space="preserve">  </t>
    </r>
    <r>
      <rPr>
        <sz val="11"/>
        <rFont val="Arial"/>
        <family val="2"/>
      </rPr>
      <t>   </t>
    </r>
    <r>
      <rPr>
        <sz val="11"/>
        <rFont val="仿宋_GB2312"/>
        <family val="0"/>
      </rPr>
      <t xml:space="preserve">城乡社区环境卫生 </t>
    </r>
  </si>
  <si>
    <t xml:space="preserve">    建设市场管理与监督</t>
  </si>
  <si>
    <r>
      <t> </t>
    </r>
    <r>
      <rPr>
        <sz val="11"/>
        <rFont val="仿宋_GB2312"/>
        <family val="0"/>
      </rPr>
      <t xml:space="preserve">  </t>
    </r>
    <r>
      <rPr>
        <sz val="11"/>
        <rFont val="Arial"/>
        <family val="2"/>
      </rPr>
      <t>   </t>
    </r>
    <r>
      <rPr>
        <sz val="11"/>
        <rFont val="仿宋_GB2312"/>
        <family val="0"/>
      </rPr>
      <t xml:space="preserve">其他城乡社区事务支出 </t>
    </r>
  </si>
  <si>
    <t xml:space="preserve">（十一）农林水支出  </t>
  </si>
  <si>
    <r>
      <t>  </t>
    </r>
    <r>
      <rPr>
        <sz val="11"/>
        <rFont val="仿宋_GB2312"/>
        <family val="0"/>
      </rPr>
      <t xml:space="preserve">  </t>
    </r>
    <r>
      <rPr>
        <sz val="11"/>
        <rFont val="Arial"/>
        <family val="2"/>
      </rPr>
      <t>  </t>
    </r>
    <r>
      <rPr>
        <sz val="11"/>
        <rFont val="仿宋_GB2312"/>
        <family val="0"/>
      </rPr>
      <t>农业农村</t>
    </r>
  </si>
  <si>
    <r>
      <t> </t>
    </r>
    <r>
      <rPr>
        <sz val="11"/>
        <rFont val="仿宋_GB2312"/>
        <family val="0"/>
      </rPr>
      <t xml:space="preserve">  </t>
    </r>
    <r>
      <rPr>
        <sz val="11"/>
        <rFont val="Arial"/>
        <family val="2"/>
      </rPr>
      <t>   </t>
    </r>
    <r>
      <rPr>
        <sz val="11"/>
        <rFont val="仿宋_GB2312"/>
        <family val="0"/>
      </rPr>
      <t>林业和草原</t>
    </r>
  </si>
  <si>
    <r>
      <t xml:space="preserve">  </t>
    </r>
    <r>
      <rPr>
        <sz val="11"/>
        <rFont val="Arial"/>
        <family val="2"/>
      </rPr>
      <t>    </t>
    </r>
    <r>
      <rPr>
        <sz val="11"/>
        <rFont val="仿宋_GB2312"/>
        <family val="0"/>
      </rPr>
      <t xml:space="preserve">水利 </t>
    </r>
  </si>
  <si>
    <r>
      <t xml:space="preserve">  </t>
    </r>
    <r>
      <rPr>
        <sz val="11"/>
        <rFont val="Arial"/>
        <family val="2"/>
      </rPr>
      <t>    </t>
    </r>
    <r>
      <rPr>
        <sz val="11"/>
        <rFont val="宋体"/>
        <family val="0"/>
      </rPr>
      <t>巩固脱贫衔接乡村振兴</t>
    </r>
    <r>
      <rPr>
        <sz val="11"/>
        <rFont val="仿宋_GB2312"/>
        <family val="0"/>
      </rPr>
      <t xml:space="preserve"> </t>
    </r>
  </si>
  <si>
    <t xml:space="preserve">    农村综合改革</t>
  </si>
  <si>
    <t xml:space="preserve">    农业综合开发</t>
  </si>
  <si>
    <t xml:space="preserve">    普惠金融发展</t>
  </si>
  <si>
    <t xml:space="preserve">    其他农林水支出</t>
  </si>
  <si>
    <t xml:space="preserve">（十二）交通运输支出  </t>
  </si>
  <si>
    <r>
      <t>  </t>
    </r>
    <r>
      <rPr>
        <sz val="11"/>
        <rFont val="仿宋_GB2312"/>
        <family val="0"/>
      </rPr>
      <t xml:space="preserve">  </t>
    </r>
    <r>
      <rPr>
        <sz val="11"/>
        <rFont val="Arial"/>
        <family val="2"/>
      </rPr>
      <t>  </t>
    </r>
    <r>
      <rPr>
        <sz val="11"/>
        <rFont val="仿宋_GB2312"/>
        <family val="0"/>
      </rPr>
      <t xml:space="preserve">公路水路运输 </t>
    </r>
  </si>
  <si>
    <r>
      <t>  </t>
    </r>
    <r>
      <rPr>
        <sz val="11"/>
        <rFont val="仿宋_GB2312"/>
        <family val="0"/>
      </rPr>
      <t xml:space="preserve">  </t>
    </r>
    <r>
      <rPr>
        <sz val="11"/>
        <rFont val="Arial"/>
        <family val="2"/>
      </rPr>
      <t>  </t>
    </r>
    <r>
      <rPr>
        <sz val="11"/>
        <rFont val="仿宋_GB2312"/>
        <family val="0"/>
      </rPr>
      <t>石油价格改革对交通运输的补贴</t>
    </r>
  </si>
  <si>
    <t xml:space="preserve">    其他交通运输支出</t>
  </si>
  <si>
    <t>（十三）资源勘探工业信息等支出</t>
  </si>
  <si>
    <t xml:space="preserve">    制造业</t>
  </si>
  <si>
    <t xml:space="preserve">    电力监管支出</t>
  </si>
  <si>
    <t xml:space="preserve">    支持中小企业发展和管理支出</t>
  </si>
  <si>
    <t xml:space="preserve">    工业和信息产业监管</t>
  </si>
  <si>
    <r>
      <t>  </t>
    </r>
    <r>
      <rPr>
        <sz val="11"/>
        <rFont val="宋体"/>
        <family val="0"/>
      </rPr>
      <t>国有资产监管</t>
    </r>
  </si>
  <si>
    <t>（十三）自然资源海洋气象等支出</t>
  </si>
  <si>
    <t xml:space="preserve">    自然资源事务</t>
  </si>
  <si>
    <t xml:space="preserve">    地震事务</t>
  </si>
  <si>
    <t xml:space="preserve">（十四）预备费 </t>
  </si>
  <si>
    <t>（十四）金融支出</t>
  </si>
  <si>
    <t xml:space="preserve">    金融部门行政支出</t>
  </si>
  <si>
    <t xml:space="preserve">    金融发展支出</t>
  </si>
  <si>
    <t xml:space="preserve">    其他金融监管等事务支出</t>
  </si>
  <si>
    <t>（十五）住房保障支出</t>
  </si>
  <si>
    <t xml:space="preserve">    保障性安居工程支出</t>
  </si>
  <si>
    <t xml:space="preserve">    住房改革支出</t>
  </si>
  <si>
    <t xml:space="preserve">    城乡社区住宅</t>
  </si>
  <si>
    <t>（十六）粮油物资储备支出</t>
  </si>
  <si>
    <t xml:space="preserve">    粮油事务</t>
  </si>
  <si>
    <t xml:space="preserve">    粮油储备</t>
  </si>
  <si>
    <t>（十七）灾害防治及应急管理支出</t>
  </si>
  <si>
    <t xml:space="preserve">    应急管理事务</t>
  </si>
  <si>
    <t xml:space="preserve">    消防救援事务</t>
  </si>
  <si>
    <t xml:space="preserve">    其他灾害防治及应急管理支出</t>
  </si>
  <si>
    <t xml:space="preserve">    自然灾害防治</t>
  </si>
  <si>
    <t>（十八）其他支出</t>
  </si>
  <si>
    <t xml:space="preserve">    其他支出</t>
  </si>
  <si>
    <t>（十九）上解上级支出</t>
  </si>
  <si>
    <t>（二十）补充预算稳定调解基金</t>
  </si>
  <si>
    <t>（二十一）本年结余</t>
  </si>
  <si>
    <t>收入合计</t>
  </si>
  <si>
    <t>支出合计</t>
  </si>
  <si>
    <t>附注：</t>
  </si>
  <si>
    <t>财政专户管理收入</t>
  </si>
  <si>
    <t>财政专户管理支出</t>
  </si>
  <si>
    <t>（一）市级专项补助收入</t>
  </si>
  <si>
    <t>（一）市级专项补助支出</t>
  </si>
  <si>
    <t>（二）医疗服务收入</t>
  </si>
  <si>
    <t>（二）医疗卫生支出</t>
  </si>
  <si>
    <t>（三）土储收入</t>
  </si>
  <si>
    <t>（三）调出资金（土储收入调出）</t>
  </si>
  <si>
    <t>（四）其他专户收入
（社保退款、个税手续费收入等）</t>
  </si>
  <si>
    <t>（四）本年结余（财政专户）</t>
  </si>
  <si>
    <t>（五）上年结余（财政专户）</t>
  </si>
  <si>
    <t>收入总计</t>
  </si>
  <si>
    <t>支出总计</t>
  </si>
  <si>
    <t>附件3：</t>
  </si>
  <si>
    <t>神湾镇一般公共预算支出2022年决算及2023年预算表
（按功能分类项级科目）</t>
  </si>
  <si>
    <t>科目代码</t>
  </si>
  <si>
    <t>2022年科目名称</t>
  </si>
  <si>
    <t>2022年决算数</t>
  </si>
  <si>
    <t>2022年预算数</t>
  </si>
  <si>
    <t>结转</t>
  </si>
  <si>
    <t>提前下达</t>
  </si>
  <si>
    <t>2023年预算数</t>
  </si>
  <si>
    <t>　201</t>
  </si>
  <si>
    <t>一般公共服务支出</t>
  </si>
  <si>
    <t>　　20101</t>
  </si>
  <si>
    <t>人大事务</t>
  </si>
  <si>
    <t>行政运行</t>
  </si>
  <si>
    <t>一般行政管理事务</t>
  </si>
  <si>
    <t>人大会议</t>
  </si>
  <si>
    <t>代表工作</t>
  </si>
  <si>
    <t>其他人大事务支出</t>
  </si>
  <si>
    <t>　　20102</t>
  </si>
  <si>
    <t>政协事务</t>
  </si>
  <si>
    <t>　　20103</t>
  </si>
  <si>
    <t>政府办公厅（室）及相关机构事务</t>
  </si>
  <si>
    <t>　　　2010302</t>
  </si>
  <si>
    <t>　　　2010399</t>
  </si>
  <si>
    <t>其他政府办公厅（室）及相关机构事务支出</t>
  </si>
  <si>
    <t>　　20104</t>
  </si>
  <si>
    <t>发展与改革事务</t>
  </si>
  <si>
    <t>　　　2010499</t>
  </si>
  <si>
    <t>其他发展与改革事务支出</t>
  </si>
  <si>
    <t>　　20105</t>
  </si>
  <si>
    <t>统计信息事务</t>
  </si>
  <si>
    <t>　　　2010504</t>
  </si>
  <si>
    <t>信息事务</t>
  </si>
  <si>
    <t>专项统计业务</t>
  </si>
  <si>
    <t>　　　2010507</t>
  </si>
  <si>
    <t>专项普查活动</t>
  </si>
  <si>
    <t>　　　2010508</t>
  </si>
  <si>
    <t>统计抽样调查</t>
  </si>
  <si>
    <t>　　　2010599</t>
  </si>
  <si>
    <t>其他统计信息事务支出</t>
  </si>
  <si>
    <t>　　20106</t>
  </si>
  <si>
    <t>财政事务</t>
  </si>
  <si>
    <t>其他财政事务支出</t>
  </si>
  <si>
    <t>　　20108</t>
  </si>
  <si>
    <t>审计事务</t>
  </si>
  <si>
    <t>　　　2010804</t>
  </si>
  <si>
    <t>审计业务</t>
  </si>
  <si>
    <t>　　20109</t>
  </si>
  <si>
    <t>海关事务</t>
  </si>
  <si>
    <t>　　　2010999</t>
  </si>
  <si>
    <t>其他海关事务支出</t>
  </si>
  <si>
    <t>　　20111</t>
  </si>
  <si>
    <t>纪检监察事务</t>
  </si>
  <si>
    <t>　　　2011101</t>
  </si>
  <si>
    <t>　　　2011199</t>
  </si>
  <si>
    <t>其他纪检监察事务支出</t>
  </si>
  <si>
    <t>　　20113</t>
  </si>
  <si>
    <t>商贸事务</t>
  </si>
  <si>
    <t>　　　2011399</t>
  </si>
  <si>
    <t>其他商贸事务支出</t>
  </si>
  <si>
    <t>　　20114</t>
  </si>
  <si>
    <t>知识产权事务</t>
  </si>
  <si>
    <t>　　　2011499</t>
  </si>
  <si>
    <t>其他知识产权事务支出</t>
  </si>
  <si>
    <t>　　20125</t>
  </si>
  <si>
    <t>港澳台事务</t>
  </si>
  <si>
    <t>　　　2012599</t>
  </si>
  <si>
    <t>其他港澳台事务支出</t>
  </si>
  <si>
    <t>　　20126</t>
  </si>
  <si>
    <t>档案事务</t>
  </si>
  <si>
    <t>　　　2012699</t>
  </si>
  <si>
    <t>其他档案事务支出</t>
  </si>
  <si>
    <t>　　20129</t>
  </si>
  <si>
    <t>群众团体事务</t>
  </si>
  <si>
    <t>　　　2012902</t>
  </si>
  <si>
    <t>　　　2012906</t>
  </si>
  <si>
    <t>工会事务</t>
  </si>
  <si>
    <t>　　　2012999</t>
  </si>
  <si>
    <t>其他群众团体事务支出</t>
  </si>
  <si>
    <t>　　20132</t>
  </si>
  <si>
    <t>组织事务</t>
  </si>
  <si>
    <t>　　　2013299</t>
  </si>
  <si>
    <t>其他组织事务支出</t>
  </si>
  <si>
    <t>　　20136</t>
  </si>
  <si>
    <t>其他共产党事务支出</t>
  </si>
  <si>
    <t>事业运行</t>
  </si>
  <si>
    <t>　　　2013699</t>
  </si>
  <si>
    <t>　　20138</t>
  </si>
  <si>
    <t>市场监督管理事务</t>
  </si>
  <si>
    <t>　　　2013802</t>
  </si>
  <si>
    <t>　　　2013804</t>
  </si>
  <si>
    <t>市场主体管理</t>
  </si>
  <si>
    <t>市场秩序执法</t>
  </si>
  <si>
    <t>质量基础</t>
  </si>
  <si>
    <t>　　　2013812</t>
  </si>
  <si>
    <t>药品事务</t>
  </si>
  <si>
    <t>　　　2013815</t>
  </si>
  <si>
    <t>质量安全监管</t>
  </si>
  <si>
    <t>　　　2013816</t>
  </si>
  <si>
    <t>食品安全监管</t>
  </si>
  <si>
    <t>　　　2013850</t>
  </si>
  <si>
    <t>　　　2013899</t>
  </si>
  <si>
    <t>其他市场监督管理事务</t>
  </si>
  <si>
    <t>　　20199</t>
  </si>
  <si>
    <t>其他一般公共服务支出</t>
  </si>
  <si>
    <t>　　　2019999</t>
  </si>
  <si>
    <t>　203</t>
  </si>
  <si>
    <t>国防支出</t>
  </si>
  <si>
    <t>　　20306</t>
  </si>
  <si>
    <t>国防动员</t>
  </si>
  <si>
    <t>　　　2030603</t>
  </si>
  <si>
    <t>人民防空</t>
  </si>
  <si>
    <t>　204</t>
  </si>
  <si>
    <t>公共安全支出</t>
  </si>
  <si>
    <t>　　20402</t>
  </si>
  <si>
    <t>公安</t>
  </si>
  <si>
    <t>　　　2040201</t>
  </si>
  <si>
    <t>　　　2040202</t>
  </si>
  <si>
    <t>　　　2040203</t>
  </si>
  <si>
    <t>机关服务</t>
  </si>
  <si>
    <t>　　　2040219</t>
  </si>
  <si>
    <t>信息化建设</t>
  </si>
  <si>
    <t>　　　2040220</t>
  </si>
  <si>
    <t>执法办案</t>
  </si>
  <si>
    <t>　　　2040299</t>
  </si>
  <si>
    <t>其他公安支出</t>
  </si>
  <si>
    <t>　　20406</t>
  </si>
  <si>
    <t>司法</t>
  </si>
  <si>
    <t>　　　2040604</t>
  </si>
  <si>
    <t>基层司法业务</t>
  </si>
  <si>
    <t>　　　2040605</t>
  </si>
  <si>
    <t>普法宣传</t>
  </si>
  <si>
    <t>　　　2040607</t>
  </si>
  <si>
    <t>公共法律服务</t>
  </si>
  <si>
    <t>　　　2040610</t>
  </si>
  <si>
    <t>社区矫正</t>
  </si>
  <si>
    <t>　　20499</t>
  </si>
  <si>
    <t>其他公共安全支出</t>
  </si>
  <si>
    <t>　　　2049999</t>
  </si>
  <si>
    <t>　205</t>
  </si>
  <si>
    <t>教育支出</t>
  </si>
  <si>
    <t>　　20501</t>
  </si>
  <si>
    <t>教育管理事务</t>
  </si>
  <si>
    <t>　　　2050102</t>
  </si>
  <si>
    <t>　　　2050199</t>
  </si>
  <si>
    <t>其他教育管理事务支出</t>
  </si>
  <si>
    <t>　　20502</t>
  </si>
  <si>
    <t>普通教育</t>
  </si>
  <si>
    <t>　　　2050201</t>
  </si>
  <si>
    <t>学前教育</t>
  </si>
  <si>
    <t>　　　2050202</t>
  </si>
  <si>
    <t>小学教育</t>
  </si>
  <si>
    <t>　　　2050203</t>
  </si>
  <si>
    <t>初中教育</t>
  </si>
  <si>
    <t>　　　2050299</t>
  </si>
  <si>
    <t>其他普通教育支出</t>
  </si>
  <si>
    <t>　　20507</t>
  </si>
  <si>
    <t>特殊教育</t>
  </si>
  <si>
    <t>　　　2050701</t>
  </si>
  <si>
    <t>特殊学校教育</t>
  </si>
  <si>
    <t>　　　2050799</t>
  </si>
  <si>
    <t>其他特殊教育支出</t>
  </si>
  <si>
    <t>　　20599</t>
  </si>
  <si>
    <t>其他教育支出</t>
  </si>
  <si>
    <t>　　　2059999</t>
  </si>
  <si>
    <t>　206</t>
  </si>
  <si>
    <t>科学技术支出</t>
  </si>
  <si>
    <t>　　20699</t>
  </si>
  <si>
    <t>其他科学技术支出</t>
  </si>
  <si>
    <t>其他科技条件与服务支出</t>
  </si>
  <si>
    <t>　　　2069999</t>
  </si>
  <si>
    <t>　207</t>
  </si>
  <si>
    <t>文化旅游体育与传媒支出</t>
  </si>
  <si>
    <t>　　20701</t>
  </si>
  <si>
    <t>文化和旅游</t>
  </si>
  <si>
    <t>　　　2070102</t>
  </si>
  <si>
    <t>　　　2070107</t>
  </si>
  <si>
    <t>艺术表演团体</t>
  </si>
  <si>
    <t>　　　2070109</t>
  </si>
  <si>
    <t>群众文化</t>
  </si>
  <si>
    <t>　　　2070113</t>
  </si>
  <si>
    <t>旅游宣传</t>
  </si>
  <si>
    <t>　　　2070114</t>
  </si>
  <si>
    <t>文化和旅游管理事务</t>
  </si>
  <si>
    <t>　　　2070199</t>
  </si>
  <si>
    <t>其他文化和旅游支出</t>
  </si>
  <si>
    <t>　　20702</t>
  </si>
  <si>
    <t>文物</t>
  </si>
  <si>
    <t>　　　2070204</t>
  </si>
  <si>
    <t>文物保护</t>
  </si>
  <si>
    <t>　　20703</t>
  </si>
  <si>
    <t>体育</t>
  </si>
  <si>
    <t>　　　2070308</t>
  </si>
  <si>
    <t>群众体育</t>
  </si>
  <si>
    <t>　　20799</t>
  </si>
  <si>
    <t>其他文化旅游体育与传媒支出</t>
  </si>
  <si>
    <t>　　　2079902</t>
  </si>
  <si>
    <t>宣传文化发展专项支出</t>
  </si>
  <si>
    <t>　　　2079903</t>
  </si>
  <si>
    <t>文化产业发展专项支出</t>
  </si>
  <si>
    <t>　　　2079999</t>
  </si>
  <si>
    <t>　208</t>
  </si>
  <si>
    <t>社会保障和就业支出</t>
  </si>
  <si>
    <t>　　20801</t>
  </si>
  <si>
    <t>人力资源和社会保障管理事务</t>
  </si>
  <si>
    <t>　　　2080102</t>
  </si>
  <si>
    <t>　　　2080104</t>
  </si>
  <si>
    <t>综合业务管理</t>
  </si>
  <si>
    <t>　　　2080105</t>
  </si>
  <si>
    <t>劳动保障监察</t>
  </si>
  <si>
    <t>　　　2080106</t>
  </si>
  <si>
    <t>就业管理事务</t>
  </si>
  <si>
    <t>　　　2080107</t>
  </si>
  <si>
    <t>社会保险业务管理事务</t>
  </si>
  <si>
    <t>　　　2080110</t>
  </si>
  <si>
    <t>劳动关系和维权</t>
  </si>
  <si>
    <t>　　　2080112</t>
  </si>
  <si>
    <t>劳动人事争议调解仲裁</t>
  </si>
  <si>
    <t>　　　2080199</t>
  </si>
  <si>
    <t>其他人力资源和社会保障管理事务支出</t>
  </si>
  <si>
    <t>　　20802</t>
  </si>
  <si>
    <t>民政管理事务</t>
  </si>
  <si>
    <t>　　　2080201</t>
  </si>
  <si>
    <t>　　　2080202</t>
  </si>
  <si>
    <t>　　　2080206</t>
  </si>
  <si>
    <t>社会组织管理</t>
  </si>
  <si>
    <t>　　　2080208</t>
  </si>
  <si>
    <t>基层政权建设和社区治理</t>
  </si>
  <si>
    <t>　　　2080299</t>
  </si>
  <si>
    <t>其他民政管理事务支出</t>
  </si>
  <si>
    <t>　　20805</t>
  </si>
  <si>
    <t>行政事业单位养老支出</t>
  </si>
  <si>
    <t>　　　2080501</t>
  </si>
  <si>
    <t>行政单位离退休</t>
  </si>
  <si>
    <t>　　　2080502</t>
  </si>
  <si>
    <t>事业单位离退休</t>
  </si>
  <si>
    <t>　　　2080505</t>
  </si>
  <si>
    <t>机关事业单位基本养老保险缴费支出</t>
  </si>
  <si>
    <t>　　　2080506</t>
  </si>
  <si>
    <t>机关事业单位职业年金缴费支出</t>
  </si>
  <si>
    <t>　　20807</t>
  </si>
  <si>
    <t>就业补助</t>
  </si>
  <si>
    <t>　　　2080701</t>
  </si>
  <si>
    <t>就业创业服务补贴</t>
  </si>
  <si>
    <t>就业见习补贴</t>
  </si>
  <si>
    <t>　　　2080799</t>
  </si>
  <si>
    <t>其他就业补助支出</t>
  </si>
  <si>
    <t>　　20808</t>
  </si>
  <si>
    <t>抚恤</t>
  </si>
  <si>
    <t>　　　2080805</t>
  </si>
  <si>
    <t>义务兵优待</t>
  </si>
  <si>
    <t>　　　2080899</t>
  </si>
  <si>
    <t>其他优抚支出</t>
  </si>
  <si>
    <t>　　20809</t>
  </si>
  <si>
    <t>退役安置</t>
  </si>
  <si>
    <t>　　　2080901</t>
  </si>
  <si>
    <t>退役士兵安置</t>
  </si>
  <si>
    <t>　　　2080999</t>
  </si>
  <si>
    <t>其他退役安置支出</t>
  </si>
  <si>
    <t>　　20810</t>
  </si>
  <si>
    <t>社会福利</t>
  </si>
  <si>
    <t>　　　2081001</t>
  </si>
  <si>
    <t>儿童福利</t>
  </si>
  <si>
    <t>　　　2081002</t>
  </si>
  <si>
    <t>老年福利</t>
  </si>
  <si>
    <t>　　　2081004</t>
  </si>
  <si>
    <t>殡葬</t>
  </si>
  <si>
    <t>　　　2081099</t>
  </si>
  <si>
    <t>其他社会福利支出</t>
  </si>
  <si>
    <t>　　20811</t>
  </si>
  <si>
    <t>残疾人事业</t>
  </si>
  <si>
    <t>　　　2081104</t>
  </si>
  <si>
    <t>残疾人康复</t>
  </si>
  <si>
    <t>　　　2081107</t>
  </si>
  <si>
    <t>残疾人生活和护理补贴</t>
  </si>
  <si>
    <t>　　　2081199</t>
  </si>
  <si>
    <t>其他残疾人事业支出</t>
  </si>
  <si>
    <t>　　20819</t>
  </si>
  <si>
    <t>最低生活保障</t>
  </si>
  <si>
    <t>　　　2081901</t>
  </si>
  <si>
    <t>城市最低生活保障金支出</t>
  </si>
  <si>
    <t>　　　2081902</t>
  </si>
  <si>
    <t>农村最低生活保障金支出</t>
  </si>
  <si>
    <t>　　20820</t>
  </si>
  <si>
    <t>临时救助</t>
  </si>
  <si>
    <t>　　　2082001</t>
  </si>
  <si>
    <t>临时救助支出</t>
  </si>
  <si>
    <t>　　20821</t>
  </si>
  <si>
    <t>特困人员救助供养</t>
  </si>
  <si>
    <t>　　　2082102</t>
  </si>
  <si>
    <t>农村特困人员救助供养支出</t>
  </si>
  <si>
    <t>　　20825</t>
  </si>
  <si>
    <t>其他生活救助</t>
  </si>
  <si>
    <t>　　　2082502</t>
  </si>
  <si>
    <t>其他农村生活救助</t>
  </si>
  <si>
    <t>　　20826</t>
  </si>
  <si>
    <t>财政对基本养老保险基金的补助</t>
  </si>
  <si>
    <t>　　　2082602</t>
  </si>
  <si>
    <t>财政对城乡居民基本养老保险基金的补助</t>
  </si>
  <si>
    <t>　　20828</t>
  </si>
  <si>
    <t>退役军人管理事务</t>
  </si>
  <si>
    <t>　　　2082801</t>
  </si>
  <si>
    <t>　　　2082804</t>
  </si>
  <si>
    <t>拥军优属</t>
  </si>
  <si>
    <t>　　　2082899</t>
  </si>
  <si>
    <t>其他退役军人事务管理支出</t>
  </si>
  <si>
    <t>　　20899</t>
  </si>
  <si>
    <t>其他社会保障和就业支出</t>
  </si>
  <si>
    <t>　　　2089999</t>
  </si>
  <si>
    <t>　210</t>
  </si>
  <si>
    <t>卫生健康支出</t>
  </si>
  <si>
    <t>　　21001</t>
  </si>
  <si>
    <t>卫生健康管理事务</t>
  </si>
  <si>
    <t>　　　2100102</t>
  </si>
  <si>
    <t>　　　2100199</t>
  </si>
  <si>
    <t>其他卫生健康管理事务支出</t>
  </si>
  <si>
    <t>　　21002</t>
  </si>
  <si>
    <t>公立医院</t>
  </si>
  <si>
    <t>　　　2100202</t>
  </si>
  <si>
    <t>中医（民族）医院</t>
  </si>
  <si>
    <t>　　　2100299</t>
  </si>
  <si>
    <t>其他公立医院支出</t>
  </si>
  <si>
    <t>　　21003</t>
  </si>
  <si>
    <t>基层医疗卫生机构</t>
  </si>
  <si>
    <t>　　　2100399</t>
  </si>
  <si>
    <t>其他基层医疗卫生机构支出</t>
  </si>
  <si>
    <t>　　21004</t>
  </si>
  <si>
    <t>公共卫生</t>
  </si>
  <si>
    <t>　　　2100402</t>
  </si>
  <si>
    <t>卫生监督机构</t>
  </si>
  <si>
    <t>　　　2100408</t>
  </si>
  <si>
    <t>基本公共卫生服务</t>
  </si>
  <si>
    <t>　　　2100409</t>
  </si>
  <si>
    <t>重大公共卫生服务</t>
  </si>
  <si>
    <t>　　　2100410</t>
  </si>
  <si>
    <t>突发公共卫生事件应急处理</t>
  </si>
  <si>
    <t>　　　2100499</t>
  </si>
  <si>
    <t>其他公共卫生支出</t>
  </si>
  <si>
    <t>　　21006</t>
  </si>
  <si>
    <t>中医药</t>
  </si>
  <si>
    <t>　　　2100699</t>
  </si>
  <si>
    <t>其他中医药支出</t>
  </si>
  <si>
    <t>　　21007</t>
  </si>
  <si>
    <t>计划生育事务</t>
  </si>
  <si>
    <t>　　　2100717</t>
  </si>
  <si>
    <t>计划生育服务</t>
  </si>
  <si>
    <t>　　　2100799</t>
  </si>
  <si>
    <t>其他计划生育事务支出</t>
  </si>
  <si>
    <t>　　21011</t>
  </si>
  <si>
    <t>行政事业单位医疗</t>
  </si>
  <si>
    <t>　　　2101101</t>
  </si>
  <si>
    <t>行政单位医疗</t>
  </si>
  <si>
    <t>　　　2101102</t>
  </si>
  <si>
    <t>事业单位医疗</t>
  </si>
  <si>
    <t>　　21012</t>
  </si>
  <si>
    <t>财政对基本医疗保险基金的补助</t>
  </si>
  <si>
    <t>　　　2101299</t>
  </si>
  <si>
    <t>财政对其他基本医疗保险基金的补助</t>
  </si>
  <si>
    <t>医疗救助</t>
  </si>
  <si>
    <t>城乡医疗救助</t>
  </si>
  <si>
    <t>其他医疗救助支出</t>
  </si>
  <si>
    <t>　　21014</t>
  </si>
  <si>
    <t>优抚对象医疗</t>
  </si>
  <si>
    <t>　　　2101401</t>
  </si>
  <si>
    <t>优抚对象医疗补助</t>
  </si>
  <si>
    <t>　　21016</t>
  </si>
  <si>
    <t>老龄卫生健康事务</t>
  </si>
  <si>
    <t>　　　2101601</t>
  </si>
  <si>
    <t>　　21099</t>
  </si>
  <si>
    <t>其他卫生健康支出</t>
  </si>
  <si>
    <t>　　　2109999</t>
  </si>
  <si>
    <t>　211</t>
  </si>
  <si>
    <t>节能环保支出</t>
  </si>
  <si>
    <t>　　21101</t>
  </si>
  <si>
    <t>环境保护管理事务</t>
  </si>
  <si>
    <t>　　　2110102</t>
  </si>
  <si>
    <t>　　　2110108</t>
  </si>
  <si>
    <t>应对气候变化管理事务</t>
  </si>
  <si>
    <t>　　　2110199</t>
  </si>
  <si>
    <t>其他环境保护管理事务支出</t>
  </si>
  <si>
    <t>　　21102</t>
  </si>
  <si>
    <t>环境监测与监察</t>
  </si>
  <si>
    <t>　　　2110299</t>
  </si>
  <si>
    <t>其他环境监测与监察支出</t>
  </si>
  <si>
    <t>　　21103</t>
  </si>
  <si>
    <t>污染防治</t>
  </si>
  <si>
    <t>　　　2110302</t>
  </si>
  <si>
    <t>水体</t>
  </si>
  <si>
    <t>　　21104</t>
  </si>
  <si>
    <t>自然生态保护</t>
  </si>
  <si>
    <t>　　　2110401</t>
  </si>
  <si>
    <t>生态保护</t>
  </si>
  <si>
    <t>　　21199</t>
  </si>
  <si>
    <t>其他节能环保支出</t>
  </si>
  <si>
    <t>　　　2119999</t>
  </si>
  <si>
    <t>　212</t>
  </si>
  <si>
    <t>城乡社区支出</t>
  </si>
  <si>
    <t>　　21201</t>
  </si>
  <si>
    <t>城乡社区管理事务</t>
  </si>
  <si>
    <t>　　　2120101</t>
  </si>
  <si>
    <t>　　　2120102</t>
  </si>
  <si>
    <t>　　　2120104</t>
  </si>
  <si>
    <t>城管执法</t>
  </si>
  <si>
    <t>其他城乡社区管理事务支出</t>
  </si>
  <si>
    <t>　　21202</t>
  </si>
  <si>
    <t>城乡社区规划与管理</t>
  </si>
  <si>
    <t>　　　2120201</t>
  </si>
  <si>
    <t>　　21203</t>
  </si>
  <si>
    <t>城乡社区公共设施</t>
  </si>
  <si>
    <t>　　　2120303</t>
  </si>
  <si>
    <t>小城镇基础设施建设</t>
  </si>
  <si>
    <t>　　21205</t>
  </si>
  <si>
    <t>城乡社区环境卫生</t>
  </si>
  <si>
    <t>　　　2120501</t>
  </si>
  <si>
    <t>其他城乡社区支出</t>
  </si>
  <si>
    <t>　213</t>
  </si>
  <si>
    <t>农林水支出</t>
  </si>
  <si>
    <t>　　21301</t>
  </si>
  <si>
    <t>农业农村</t>
  </si>
  <si>
    <t>　　　2130102</t>
  </si>
  <si>
    <t>　　　2130106</t>
  </si>
  <si>
    <t>科技转化与推广服务</t>
  </si>
  <si>
    <t>　　　2130108</t>
  </si>
  <si>
    <t>病虫害控制</t>
  </si>
  <si>
    <t>　　　2130109</t>
  </si>
  <si>
    <t>农产品质量安全</t>
  </si>
  <si>
    <t>　　　2130110</t>
  </si>
  <si>
    <t>执法监管</t>
  </si>
  <si>
    <t>　　　2130112</t>
  </si>
  <si>
    <t>行业业务管理</t>
  </si>
  <si>
    <t>　　　2130122</t>
  </si>
  <si>
    <t>农业生产发展</t>
  </si>
  <si>
    <t>　　　2130124</t>
  </si>
  <si>
    <t>农村合作经济</t>
  </si>
  <si>
    <t>　　　2130126</t>
  </si>
  <si>
    <t>农村社会事业</t>
  </si>
  <si>
    <t>　　　2130148</t>
  </si>
  <si>
    <t>渔业发展</t>
  </si>
  <si>
    <t>　　　2130153</t>
  </si>
  <si>
    <t>农田建设</t>
  </si>
  <si>
    <t>　　　2130199</t>
  </si>
  <si>
    <t>其他农业农村支出</t>
  </si>
  <si>
    <t>　　21302</t>
  </si>
  <si>
    <t>林业和草原</t>
  </si>
  <si>
    <t>　　　2130207</t>
  </si>
  <si>
    <t>森林资源管理</t>
  </si>
  <si>
    <t>　　　2130213</t>
  </si>
  <si>
    <t>执法与监督</t>
  </si>
  <si>
    <t>　　　2130234</t>
  </si>
  <si>
    <t>林业草原防灾减灾</t>
  </si>
  <si>
    <t>　　21303</t>
  </si>
  <si>
    <t>水利</t>
  </si>
  <si>
    <t>　　　2130301</t>
  </si>
  <si>
    <t>　　　2130302</t>
  </si>
  <si>
    <t>　　　2130304</t>
  </si>
  <si>
    <t>水利行业业务管理</t>
  </si>
  <si>
    <t>　　　2130305</t>
  </si>
  <si>
    <t>水利工程建设</t>
  </si>
  <si>
    <t>　　　2130306</t>
  </si>
  <si>
    <t>水利工程运行与维护</t>
  </si>
  <si>
    <t>水利前期工作</t>
  </si>
  <si>
    <t>水资源节约管理与保护</t>
  </si>
  <si>
    <t>水质监测</t>
  </si>
  <si>
    <t>　　　2130315</t>
  </si>
  <si>
    <t>抗旱</t>
  </si>
  <si>
    <t>　　　2130321</t>
  </si>
  <si>
    <t>大中型水库移民后期扶持专项支出</t>
  </si>
  <si>
    <t>其他水利支出</t>
  </si>
  <si>
    <t>　　21305</t>
  </si>
  <si>
    <t>巩固脱贫衔接乡村振兴</t>
  </si>
  <si>
    <t>　　　2130504</t>
  </si>
  <si>
    <t>农村基础设施建设</t>
  </si>
  <si>
    <t>　　　2130599</t>
  </si>
  <si>
    <t>其他巩固脱贫衔接乡村振兴支出</t>
  </si>
  <si>
    <t>　　21307</t>
  </si>
  <si>
    <t>农村综合改革</t>
  </si>
  <si>
    <t>对村民委员会和村党支部的补助</t>
  </si>
  <si>
    <t>　　　2130706</t>
  </si>
  <si>
    <t>对村集体经济组织的补助</t>
  </si>
  <si>
    <t>　　21308</t>
  </si>
  <si>
    <t>普惠金融发展支出</t>
  </si>
  <si>
    <t>　　　2130803</t>
  </si>
  <si>
    <t>农业保险保费补贴</t>
  </si>
  <si>
    <t>　　21399</t>
  </si>
  <si>
    <t>其他农林水支出</t>
  </si>
  <si>
    <t>　　　2139999</t>
  </si>
  <si>
    <t>　214</t>
  </si>
  <si>
    <t>交通运输支出</t>
  </si>
  <si>
    <t>　　21401</t>
  </si>
  <si>
    <t>公路水路运输</t>
  </si>
  <si>
    <t>　　　2140102</t>
  </si>
  <si>
    <t>　　　2140106</t>
  </si>
  <si>
    <t>公路养护</t>
  </si>
  <si>
    <t>　　　2140110</t>
  </si>
  <si>
    <t>公路和运输安全</t>
  </si>
  <si>
    <t>　　　2140199</t>
  </si>
  <si>
    <t>其他公路水路运输支出</t>
  </si>
  <si>
    <t>其他交通运输支出</t>
  </si>
  <si>
    <t>　215</t>
  </si>
  <si>
    <t>资源勘探工业信息等支出</t>
  </si>
  <si>
    <t>　　21505</t>
  </si>
  <si>
    <t>工业和信息产业监管</t>
  </si>
  <si>
    <t>　　　2150599</t>
  </si>
  <si>
    <t>其他工业和信息产业监管支出</t>
  </si>
  <si>
    <t>　　21507</t>
  </si>
  <si>
    <t>国有资产监管</t>
  </si>
  <si>
    <t>　　　2150701</t>
  </si>
  <si>
    <t>　　　2150702</t>
  </si>
  <si>
    <t>　　　2150799</t>
  </si>
  <si>
    <t>其他国有资产监管支出</t>
  </si>
  <si>
    <t>　221</t>
  </si>
  <si>
    <t>住房保障支出</t>
  </si>
  <si>
    <t>　　22101</t>
  </si>
  <si>
    <t>保障性安居工程支出</t>
  </si>
  <si>
    <t>　　　2210105</t>
  </si>
  <si>
    <t>农村危房改造</t>
  </si>
  <si>
    <t>　　22102</t>
  </si>
  <si>
    <t>住房改革支出</t>
  </si>
  <si>
    <t>　　　2210201</t>
  </si>
  <si>
    <t>住房公积金</t>
  </si>
  <si>
    <t>　　　2210203</t>
  </si>
  <si>
    <t>购房补贴</t>
  </si>
  <si>
    <t>　222</t>
  </si>
  <si>
    <t>粮油物资储备支出</t>
  </si>
  <si>
    <t>　　22201</t>
  </si>
  <si>
    <t>粮油物资事务</t>
  </si>
  <si>
    <t>　　　2220115</t>
  </si>
  <si>
    <t>粮食风险基金</t>
  </si>
  <si>
    <t>　　22204</t>
  </si>
  <si>
    <t>粮油储备</t>
  </si>
  <si>
    <t>　　　2220499</t>
  </si>
  <si>
    <t>其他粮油储备支出</t>
  </si>
  <si>
    <t>　224</t>
  </si>
  <si>
    <t>灾害防治及应急管理支出</t>
  </si>
  <si>
    <t>　　22401</t>
  </si>
  <si>
    <t>应急管理事务</t>
  </si>
  <si>
    <t>　　　2240102</t>
  </si>
  <si>
    <t>安全监督</t>
  </si>
  <si>
    <t>　　　2240108</t>
  </si>
  <si>
    <t>应急救援</t>
  </si>
  <si>
    <t>　　　2240109</t>
  </si>
  <si>
    <t>应急管理</t>
  </si>
  <si>
    <t>　　22402</t>
  </si>
  <si>
    <t>消防救援事务</t>
  </si>
  <si>
    <t>　　　2240201</t>
  </si>
  <si>
    <t>　　　2240202</t>
  </si>
  <si>
    <t>　　　2240204</t>
  </si>
  <si>
    <t>消防应急救援</t>
  </si>
  <si>
    <t>其他消防救援事务支出</t>
  </si>
  <si>
    <t>自然灾害防治</t>
  </si>
  <si>
    <t>地质灾害防治</t>
  </si>
  <si>
    <t>预备费</t>
  </si>
  <si>
    <t>转移性支出</t>
  </si>
  <si>
    <t>上解支出</t>
  </si>
  <si>
    <t>体质上解支出</t>
  </si>
  <si>
    <t>专项上解支出</t>
  </si>
  <si>
    <t>附件4：</t>
  </si>
  <si>
    <t>神湾镇政府性基金预算收支2022年决算及2023年预算明细表(草案)</t>
  </si>
  <si>
    <t>编制单位：中山市财政局神湾分局</t>
  </si>
  <si>
    <t>2020
增率长</t>
  </si>
  <si>
    <t>年初批复</t>
  </si>
  <si>
    <t>上年结转</t>
  </si>
  <si>
    <t>一、政府性基金预算收入</t>
  </si>
  <si>
    <t>（一）政府性基金非税收入</t>
  </si>
  <si>
    <t xml:space="preserve">（一）社会保障和就业支出 </t>
  </si>
  <si>
    <t xml:space="preserve">    国有土地使用权出让收入</t>
  </si>
  <si>
    <t xml:space="preserve">    大中型水库移民后期扶持基金支出</t>
  </si>
  <si>
    <t xml:space="preserve">    污水处理费收入</t>
  </si>
  <si>
    <t xml:space="preserve">（二）城乡社区支出 </t>
  </si>
  <si>
    <t>（二）政府性基金补助收入</t>
  </si>
  <si>
    <t xml:space="preserve">    大中型水库移民后期扶持基金收入</t>
  </si>
  <si>
    <t xml:space="preserve">    彩票公益金收入</t>
  </si>
  <si>
    <t xml:space="preserve">    农业土地开发资金支出</t>
  </si>
  <si>
    <t xml:space="preserve">    定向财力转移支付收入</t>
  </si>
  <si>
    <t xml:space="preserve">    国有土地使用权出让收入对应专项债务收入安排的支出</t>
  </si>
  <si>
    <t xml:space="preserve">    其他收入</t>
  </si>
  <si>
    <t>（三）其他支出</t>
  </si>
  <si>
    <t>二、专项债券转贷收入</t>
  </si>
  <si>
    <t xml:space="preserve">    彩票公益金安排的支出</t>
  </si>
  <si>
    <t xml:space="preserve">    其他地方自行试点项目收益专项债券收入安排的支出</t>
  </si>
  <si>
    <t>（四）上解上解支出</t>
  </si>
  <si>
    <t xml:space="preserve">    政府性基金上解支出</t>
  </si>
  <si>
    <t>三、上年结余</t>
  </si>
  <si>
    <t>二、调出资金</t>
  </si>
  <si>
    <t>附件5：</t>
  </si>
  <si>
    <r>
      <t xml:space="preserve">神湾镇政府性基金预算支出2022年决算及2023年预算表
</t>
    </r>
    <r>
      <rPr>
        <b/>
        <sz val="16"/>
        <color indexed="8"/>
        <rFont val="方正小标宋简体"/>
        <family val="0"/>
      </rPr>
      <t>（按功能分类项级科目）</t>
    </r>
  </si>
  <si>
    <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</si>
  <si>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</si>
  <si>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</si>
  <si>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</si>
  <si>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</si>
  <si>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</si>
  <si>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</si>
  <si>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</si>
  <si>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</si>
  <si>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</si>
  <si>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</si>
  <si>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</si>
  <si>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</si>
  <si>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</si>
  <si>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</si>
  <si>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</si>
  <si>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</si>
  <si>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</si>
  <si>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</si>
  <si>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</si>
  <si>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</si>
  <si>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</si>
  <si>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</si>
  <si>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</si>
  <si>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</si>
  <si>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</si>
  <si>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</si>
  <si>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</si>
  <si>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</si>
  <si>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</si>
  <si>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</si>
  <si>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</si>
  <si>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</si>
  <si>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</si>
  <si>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</si>
  <si>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</si>
  <si>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</si>
  <si>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</si>
  <si>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</si>
  <si>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</si>
  <si>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</si>
  <si>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</si>
  <si>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</si>
  <si>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</si>
  <si>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</si>
  <si>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</si>
  <si>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</si>
  <si>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</si>
  <si>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</si>
  <si>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</si>
  <si>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</si>
  <si>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</si>
  <si>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</si>
  <si>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</si>
  <si>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</si>
  <si>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</si>
  <si>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</si>
  <si>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</si>
  <si>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</si>
  <si>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</si>
  <si>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</si>
  <si>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</si>
  <si>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</si>
  <si>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</si>
  <si>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</si>
  <si>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</si>
  <si>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</si>
  <si>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</si>
  <si>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其他城市基础设施配套费对应专项债务收入安排的支出</t>
  </si>
  <si>
    <t xml:space="preserve">        其他污水处理费对应专项债务收入安排的支出</t>
  </si>
  <si>
    <t>       征地和拆迁补偿支出</t>
  </si>
  <si>
    <t>       城市建设支出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</si>
  <si>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</si>
  <si>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</si>
  <si>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</si>
  <si>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</si>
  <si>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</si>
  <si>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</si>
  <si>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</si>
  <si>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</si>
  <si>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</si>
  <si>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</si>
  <si>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</si>
  <si>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</si>
  <si>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</si>
  <si>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</si>
  <si>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</si>
  <si>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</si>
  <si>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</si>
  <si>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</si>
  <si>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</si>
  <si>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</si>
  <si>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</si>
  <si>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</si>
  <si>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</si>
  <si>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</si>
  <si>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</si>
  <si>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</si>
  <si>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</si>
  <si>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</si>
  <si>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</si>
  <si>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</si>
  <si>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</si>
  <si>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</si>
  <si>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</si>
  <si>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</si>
  <si>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</si>
  <si>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</si>
  <si>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</si>
  <si>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</si>
  <si>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</si>
  <si>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</si>
  <si>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</si>
  <si>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</si>
  <si>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</si>
  <si>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</si>
  <si>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</si>
  <si>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</si>
  <si>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</si>
  <si>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</si>
  <si>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</si>
  <si>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</si>
  <si>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</si>
  <si>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</si>
  <si>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</si>
  <si>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</si>
  <si>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</si>
  <si>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</si>
  <si>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</si>
  <si>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</si>
  <si>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</si>
  <si>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</si>
  <si>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</si>
  <si>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</si>
  <si>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</si>
  <si>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</si>
  <si>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</si>
  <si>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</si>
  <si>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</si>
  <si>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</si>
  <si>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</si>
  <si>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</si>
  <si>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</si>
  <si>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</si>
  <si>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</si>
  <si>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</si>
  <si>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</si>
  <si>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</si>
  <si>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</si>
  <si>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</si>
  <si>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</si>
  <si>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</si>
  <si>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</si>
  <si>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</si>
  <si>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</si>
  <si>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</si>
  <si>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</si>
  <si>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</si>
  <si>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</si>
  <si>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</si>
  <si>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</si>
  <si>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</si>
  <si>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</si>
  <si>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</si>
  <si>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</si>
  <si>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</si>
  <si>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政府性基金转移支付</t>
  </si>
  <si>
    <t xml:space="preserve">        政府性基金补助支出</t>
  </si>
  <si>
    <t xml:space="preserve">        政府性基金上解支出</t>
  </si>
  <si>
    <t>政府性基金上解支出</t>
  </si>
  <si>
    <t xml:space="preserve">    调出资金</t>
  </si>
  <si>
    <t xml:space="preserve">        政府性基金预算调出资金</t>
  </si>
  <si>
    <t xml:space="preserve">    年终结余</t>
  </si>
  <si>
    <t xml:space="preserve">        政府性基金年终结余</t>
  </si>
  <si>
    <t xml:space="preserve">    债务转贷支出</t>
  </si>
  <si>
    <t xml:space="preserve">        海南省高等级公路车辆通行附加费债务转贷支出</t>
  </si>
  <si>
    <t xml:space="preserve">        港口建设费债务转贷支出</t>
  </si>
  <si>
    <t xml:space="preserve">        国家电影事业发展专项资金债务转贷支出</t>
  </si>
  <si>
    <t xml:space="preserve">        国有土地使用权出让金债务转贷支出</t>
  </si>
  <si>
    <t xml:space="preserve">        国有土地收益基金债务转贷支出</t>
  </si>
  <si>
    <t xml:space="preserve">        农业土地开发资金债务转贷支出</t>
  </si>
  <si>
    <t xml:space="preserve">        大中型水库库区基金债务转贷支出</t>
  </si>
  <si>
    <t xml:space="preserve">        城市基础设施配套费债务转贷支出</t>
  </si>
  <si>
    <t xml:space="preserve">        小型水库移民扶助基金债务转贷支出</t>
  </si>
  <si>
    <t xml:space="preserve">        国家重大水利工程建设基金债务转贷支出</t>
  </si>
  <si>
    <t xml:space="preserve">        车辆通行费债务转贷支出</t>
  </si>
  <si>
    <t xml:space="preserve">        污水处理费债务转贷支出</t>
  </si>
  <si>
    <t xml:space="preserve">        土地储备专项债券转贷支出</t>
  </si>
  <si>
    <t xml:space="preserve">        政府收费公路专项债券转贷支出</t>
  </si>
  <si>
    <t xml:space="preserve">        棚户区改造专项债券转贷支出</t>
  </si>
  <si>
    <t xml:space="preserve">        其他地方自行试点项目收益专项债券转贷支出</t>
  </si>
  <si>
    <t xml:space="preserve">        其他地方政府债务转贷支出</t>
  </si>
  <si>
    <t>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</si>
  <si>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</si>
  <si>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</si>
  <si>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</si>
  <si>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</si>
  <si>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</si>
  <si>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</si>
  <si>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</si>
  <si>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</si>
  <si>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</si>
  <si>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</si>
  <si>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</si>
  <si>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</si>
  <si>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</si>
  <si>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</si>
  <si>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</si>
  <si>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</si>
  <si>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</si>
  <si>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</si>
  <si>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</si>
  <si>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</si>
  <si>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</si>
  <si>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</si>
  <si>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</si>
  <si>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</si>
  <si>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</si>
  <si>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</si>
  <si>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</si>
  <si>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</si>
  <si>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</si>
  <si>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</si>
  <si>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</si>
  <si>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</si>
  <si>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</si>
  <si>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</si>
  <si>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</si>
  <si>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</si>
  <si>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</si>
  <si>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</si>
  <si>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</si>
  <si>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</si>
  <si>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</si>
  <si>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</si>
  <si>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</si>
  <si>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</si>
  <si>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</si>
  <si>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</si>
  <si>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</si>
  <si>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</si>
  <si>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</si>
  <si>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</si>
  <si>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</si>
  <si>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</si>
  <si>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</si>
  <si>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</si>
  <si>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</si>
  <si>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</si>
  <si>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备注：支出科目根据每年政府收支分类科目更新。</t>
  </si>
  <si>
    <t>附件6：</t>
  </si>
  <si>
    <t>神湾镇一般公共预算“三公”经费2022年决算及2023年预算表</t>
  </si>
  <si>
    <t>项目</t>
  </si>
  <si>
    <r>
      <t>2023</t>
    </r>
    <r>
      <rPr>
        <b/>
        <sz val="12"/>
        <rFont val="宋体"/>
        <family val="0"/>
      </rPr>
      <t>年预算数</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</si>
  <si>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</si>
  <si>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</si>
  <si>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</si>
  <si>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</si>
  <si>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</si>
  <si>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</si>
  <si>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备注：
1.2022年退回以前年度公务接待费1,176.00元，当年实际发生公务接待费75,452.35元，账务公务接待费为74,276.35元(75,452.35-1,176.00)。
2.公务接待费2023年预算数16.19万元，2022年决算数7.55万元，主要是根据公务接待函开展公务接待。
3.公务用车购置费2023年预算数31.5万元，主要是公安、住建购车需求。
4.公务用车运行维护费2023年预算数71.4万元，2022年决算数100.99万元。
5.因公出国（境）费用主要是赴港澳出差费用，2023年预算数安排6万元。</t>
  </si>
  <si>
    <t>附件7：</t>
  </si>
  <si>
    <t>神湾镇一般公共预算支出2022年决算及2023年预算表
（按政府预算经济分类款级科目）</t>
  </si>
  <si>
    <t>科目编码</t>
  </si>
  <si>
    <t>批复数</t>
  </si>
  <si>
    <t>一般公共预算支出</t>
  </si>
  <si>
    <t>机关工资福利支出</t>
  </si>
  <si>
    <t xml:space="preserve"> 工资奖金津补贴</t>
  </si>
  <si>
    <t xml:space="preserve"> 社会保障缴费</t>
  </si>
  <si>
    <t xml:space="preserve"> 住房公积金 </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</si>
  <si>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</si>
  <si>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</si>
  <si>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</si>
  <si>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</si>
  <si>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</si>
  <si>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</si>
  <si>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</si>
  <si>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</si>
  <si>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</si>
  <si>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</si>
  <si>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</si>
  <si>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</si>
  <si>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</si>
  <si>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</si>
  <si>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</si>
  <si>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</si>
  <si>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</si>
  <si>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</si>
  <si>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</si>
  <si>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</si>
  <si>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</si>
  <si>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</si>
  <si>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</si>
  <si>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</si>
  <si>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</si>
  <si>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</si>
  <si>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</si>
  <si>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</si>
  <si>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</si>
  <si>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</si>
  <si>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</si>
  <si>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</si>
  <si>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</si>
  <si>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对企业资本性支出（一）</t>
  </si>
  <si>
    <t>对企业资本性支出（二）</t>
  </si>
  <si>
    <t>资本金注入（一）</t>
  </si>
  <si>
    <t>对个人和家庭的补助</t>
  </si>
  <si>
    <t xml:space="preserve"> 社会福利和救助</t>
  </si>
  <si>
    <t xml:space="preserve"> 助学金
</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</si>
  <si>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</si>
  <si>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</si>
  <si>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</si>
  <si>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</si>
  <si>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</si>
  <si>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</si>
  <si>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</si>
  <si>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</si>
  <si>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</si>
  <si>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</si>
  <si>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</si>
  <si>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 xml:space="preserve"> 国内债务还本</t>
  </si>
  <si>
    <t xml:space="preserve"> 国外债务还本</t>
  </si>
  <si>
    <t xml:space="preserve"> 上下级政府间转移性支出</t>
  </si>
  <si>
    <t xml:space="preserve"> 援助其他地区支出</t>
  </si>
  <si>
    <t xml:space="preserve"> 债务转贷</t>
  </si>
  <si>
    <t xml:space="preserve"> 调出资金</t>
  </si>
  <si>
    <t>安排预算稳定调节基金</t>
  </si>
  <si>
    <t>补充预算周转金</t>
  </si>
  <si>
    <t>预备费及预留</t>
  </si>
  <si>
    <t xml:space="preserve"> 预备费</t>
  </si>
  <si>
    <t xml:space="preserve"> 预留</t>
  </si>
  <si>
    <t xml:space="preserve"> 赠与</t>
  </si>
  <si>
    <t xml:space="preserve"> 国家赔偿费用支出</t>
  </si>
  <si>
    <t xml:space="preserve"> 对民间非营利组织和群众性自治组织补贴</t>
  </si>
  <si>
    <t xml:space="preserve"> 其他支出</t>
  </si>
  <si>
    <t>附件8：</t>
  </si>
  <si>
    <t>神湾镇政府债券转贷及还本
2022年决算及2023年预算情况表</t>
  </si>
  <si>
    <t>金额</t>
  </si>
  <si>
    <t>一、 2022年转贷数</t>
  </si>
  <si>
    <t>1.一般债券</t>
  </si>
  <si>
    <t>其中：新增债券</t>
  </si>
  <si>
    <t xml:space="preserve">     置换债券</t>
  </si>
  <si>
    <t xml:space="preserve">     再融资债券</t>
  </si>
  <si>
    <t>2.专项债券</t>
  </si>
  <si>
    <t>二、 2022年还本执行数</t>
  </si>
  <si>
    <t>三、 2022年付息执行数</t>
  </si>
  <si>
    <t>四、 2023年还本预算数</t>
  </si>
  <si>
    <t>五、 2023年付息预算数</t>
  </si>
  <si>
    <t>附件9：</t>
  </si>
  <si>
    <t>神湾镇2023公有项目预算编制表</t>
  </si>
  <si>
    <t>项目名称</t>
  </si>
  <si>
    <t>预算金额</t>
  </si>
  <si>
    <t>内转三保清算资金（118-002）</t>
  </si>
  <si>
    <t>清算户解冻7天通知存款（414-118）</t>
  </si>
  <si>
    <t>清算户存七天通知存款（118转至0414）</t>
  </si>
  <si>
    <t>代管资金专户解冻七天通知存款</t>
  </si>
  <si>
    <t>代管资金专户存七天通知存款</t>
  </si>
  <si>
    <t>调入资金（494986-118）</t>
  </si>
  <si>
    <t>利息上缴</t>
  </si>
  <si>
    <t>备注：公有项目为财政账户间内转经费所需指标额度以及上缴利息至市非税账户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</si>
</sst>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
    <numFmt numFmtId="178" formatCode="0.00_ "/>
    <numFmt numFmtId="179" formatCode="#,##0_);[Red]\(#,##0\)"/>
    <numFmt numFmtId="180" formatCode="#,##0.00_ "/>
    <numFmt numFmtId="181" formatCode="0_ "/>
  </numFmts>
  <fonts count="60">
    <font>
      <sz val="11"/>
      <color indexed="8"/>
      <name val="宋体"/>
      <family val="0"/>
    </font>
    <font>
      <sz val="11"/>
      <name val="宋体"/>
      <family val="0"/>
    </font>
    <font>
      <sz val="12"/>
      <color indexed="8"/>
      <name val="仿宋_GB2312"/>
      <family val="0"/>
    </font>
    <font>
      <b/>
      <sz val="18"/>
      <color indexed="8"/>
      <name val="宋体"/>
      <family val="0"/>
    </font>
    <font>
      <b/>
      <sz val="12"/>
      <color indexed="8"/>
      <name val="宋体"/>
      <family val="0"/>
    </font>
    <font>
      <sz val="12"/>
      <color indexed="8"/>
      <name val="宋体"/>
      <family val="0"/>
    </font>
    <font>
      <b/>
      <sz val="16"/>
      <name val="宋体"/>
      <family val="0"/>
    </font>
    <font>
      <b/>
      <sz val="16"/>
      <name val="方正大标宋简体"/>
      <family val="0"/>
    </font>
    <font>
      <sz val="10"/>
      <color indexed="8"/>
      <name val="宋体"/>
      <family val="0"/>
    </font>
    <font>
      <b/>
      <sz val="9"/>
      <color indexed="8"/>
      <name val="宋体"/>
      <family val="0"/>
    </font>
    <font>
      <b/>
      <sz val="11"/>
      <color indexed="8"/>
      <name val="宋体"/>
      <family val="0"/>
    </font>
    <font>
      <sz val="9"/>
      <color indexed="8"/>
      <name val="宋体"/>
      <family val="0"/>
    </font>
    <font>
      <b/>
      <sz val="12"/>
      <name val="宋体"/>
      <family val="0"/>
    </font>
    <font>
      <sz val="12"/>
      <name val="宋体"/>
      <family val="0"/>
    </font>
    <font>
      <sz val="12"/>
      <name val="Times New Roman"/>
      <family val="1"/>
    </font>
    <font>
      <b/>
      <sz val="16"/>
      <name val="Times New Roman"/>
      <family val="1"/>
    </font>
    <font>
      <sz val="10"/>
      <name val="Times New Roman"/>
      <family val="1"/>
    </font>
    <font>
      <sz val="10"/>
      <name val="宋体"/>
      <family val="0"/>
    </font>
    <font>
      <b/>
      <sz val="9"/>
      <name val="宋体"/>
      <family val="0"/>
    </font>
    <font>
      <b/>
      <sz val="9"/>
      <color indexed="8"/>
      <name val="Times New Roman"/>
      <family val="1"/>
    </font>
    <font>
      <sz val="9"/>
      <name val="Times New Roman"/>
      <family val="1"/>
    </font>
    <font>
      <sz val="9"/>
      <name val="宋体"/>
      <family val="0"/>
    </font>
    <font>
      <sz val="9"/>
      <color indexed="8"/>
      <name val="Times New Roman"/>
      <family val="1"/>
    </font>
    <font>
      <b/>
      <sz val="12"/>
      <name val="Times New Roman"/>
      <family val="1"/>
    </font>
    <font>
      <sz val="14"/>
      <color indexed="8"/>
      <name val="Times New Roman"/>
      <family val="1"/>
    </font>
    <font>
      <b/>
      <sz val="9"/>
      <color indexed="63"/>
      <name val="宋体"/>
      <family val="0"/>
    </font>
    <font>
      <b/>
      <sz val="9"/>
      <color indexed="8"/>
      <name val="黑体"/>
      <family val="3"/>
    </font>
    <font>
      <sz val="14"/>
      <name val="Times New Roman"/>
      <family val="1"/>
    </font>
    <font>
      <sz val="12"/>
      <name val="黑体"/>
      <family val="3"/>
    </font>
    <font>
      <b/>
      <sz val="11"/>
      <name val="Times New Roman"/>
      <family val="1"/>
    </font>
    <font>
      <sz val="11"/>
      <name val="Times New Roman"/>
      <family val="1"/>
    </font>
    <font>
      <sz val="18"/>
      <name val="创艺简标宋"/>
      <family val="0"/>
    </font>
    <font>
      <sz val="12"/>
      <name val="仿宋_GB2312"/>
      <family val="0"/>
    </font>
    <font>
      <sz val="11"/>
      <name val="仿宋_GB2312"/>
      <family val="0"/>
    </font>
    <font>
      <sz val="11"/>
      <name val="黑体"/>
      <family val="3"/>
    </font>
    <font>
      <b/>
      <sz val="11"/>
      <name val="仿宋_GB2312"/>
      <family val="0"/>
    </font>
    <font>
      <sz val="11"/>
      <name val="仿宋"/>
      <family val="3"/>
    </font>
    <font>
      <sz val="16"/>
      <name val="方正大标宋简体"/>
      <family val="0"/>
    </font>
    <font>
      <sz val="11"/>
      <name val="Arial"/>
      <family val="2"/>
    </font>
    <font>
      <b/>
      <sz val="24"/>
      <color indexed="8"/>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0"/>
      <name val="Arial"/>
      <family val="2"/>
    </font>
    <font>
      <sz val="12"/>
      <color indexed="63"/>
      <name val="宋体"/>
      <family val="0"/>
    </font>
    <font>
      <b/>
      <sz val="16"/>
      <color indexed="8"/>
      <name val="方正小标宋简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rgb="FFFFF2CC"/>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color indexed="8"/>
      </right>
      <top style="thin"/>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thin"/>
      <right/>
      <top/>
      <bottom style="thin"/>
    </border>
    <border>
      <left/>
      <right/>
      <top style="thin"/>
      <bottom style="thin"/>
    </border>
    <border>
      <left style="medium"/>
      <right style="thin"/>
      <top style="thin"/>
      <bottom style="thin"/>
    </border>
    <border>
      <left style="medium"/>
      <right style="thin"/>
      <top style="thin"/>
      <bottom/>
    </border>
    <border>
      <left style="medium"/>
      <right style="thin"/>
      <top style="medium"/>
      <bottom style="thin"/>
    </border>
    <border>
      <left style="thin"/>
      <right style="thin"/>
      <top style="medium"/>
      <bottom style="thin"/>
    </border>
    <border>
      <left/>
      <right/>
      <top style="medium"/>
      <bottom style="medium"/>
    </border>
    <border>
      <left style="medium"/>
      <right style="thin"/>
      <top/>
      <bottom style="thin"/>
    </border>
    <border>
      <left style="thin"/>
      <right style="thin"/>
      <top style="thin"/>
      <bottom style="medium"/>
    </border>
    <border>
      <left style="thin"/>
      <right/>
      <top style="thin"/>
      <bottom style="medium"/>
    </border>
    <border>
      <left/>
      <right/>
      <top style="medium"/>
      <bottom/>
    </border>
    <border>
      <left style="medium"/>
      <right style="thin"/>
      <top style="thin"/>
      <bottom style="medium"/>
    </border>
    <border>
      <left style="thin"/>
      <right style="thin"/>
      <top style="medium"/>
      <bottom/>
    </border>
    <border>
      <left/>
      <right style="thin"/>
      <top/>
      <bottom style="thin"/>
    </border>
    <border>
      <left/>
      <right style="thin"/>
      <top style="thin"/>
      <bottom style="thin"/>
    </border>
    <border>
      <left style="thin"/>
      <right/>
      <top style="thin"/>
      <bottom/>
    </border>
    <border>
      <left/>
      <right style="thin"/>
      <top style="thin"/>
      <bottom/>
    </border>
    <border>
      <left/>
      <right/>
      <top/>
      <bottom style="thin"/>
    </border>
    <border>
      <left/>
      <right/>
      <top/>
      <bottom style="medium"/>
    </border>
    <border>
      <left style="thin"/>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0" borderId="0">
      <alignment/>
      <protection/>
    </xf>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3" fillId="0" borderId="0">
      <alignment/>
      <protection/>
    </xf>
    <xf numFmtId="0" fontId="41"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49" fillId="0" borderId="0" applyNumberFormat="0" applyFill="0" applyBorder="0" applyAlignment="0" applyProtection="0"/>
    <xf numFmtId="0" fontId="0" fillId="6" borderId="2" applyNumberFormat="0" applyFont="0" applyAlignment="0" applyProtection="0"/>
    <xf numFmtId="0" fontId="41" fillId="3" borderId="0" applyNumberFormat="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13" fillId="0" borderId="0">
      <alignment vertical="center"/>
      <protection/>
    </xf>
    <xf numFmtId="0" fontId="50" fillId="0" borderId="3" applyNumberFormat="0" applyFill="0" applyAlignment="0" applyProtection="0"/>
    <xf numFmtId="0" fontId="52" fillId="0" borderId="3" applyNumberFormat="0" applyFill="0" applyAlignment="0" applyProtection="0"/>
    <xf numFmtId="0" fontId="41" fillId="7" borderId="0" applyNumberFormat="0" applyBorder="0" applyAlignment="0" applyProtection="0"/>
    <xf numFmtId="0" fontId="45" fillId="0" borderId="4" applyNumberFormat="0" applyFill="0" applyAlignment="0" applyProtection="0"/>
    <xf numFmtId="0" fontId="41" fillId="3" borderId="0" applyNumberFormat="0" applyBorder="0" applyAlignment="0" applyProtection="0"/>
    <xf numFmtId="0" fontId="54" fillId="2" borderId="5" applyNumberFormat="0" applyAlignment="0" applyProtection="0"/>
    <xf numFmtId="0" fontId="55" fillId="2" borderId="1" applyNumberFormat="0" applyAlignment="0" applyProtection="0"/>
    <xf numFmtId="0" fontId="56" fillId="8" borderId="6" applyNumberFormat="0" applyAlignment="0" applyProtection="0"/>
    <xf numFmtId="0" fontId="0" fillId="9" borderId="0" applyNumberFormat="0" applyBorder="0" applyAlignment="0" applyProtection="0"/>
    <xf numFmtId="0" fontId="41" fillId="10" borderId="0" applyNumberFormat="0" applyBorder="0" applyAlignment="0" applyProtection="0"/>
    <xf numFmtId="0" fontId="51" fillId="0" borderId="7" applyNumberFormat="0" applyFill="0" applyAlignment="0" applyProtection="0"/>
    <xf numFmtId="0" fontId="13" fillId="0" borderId="0">
      <alignment/>
      <protection/>
    </xf>
    <xf numFmtId="0" fontId="10" fillId="0" borderId="8" applyNumberFormat="0" applyFill="0" applyAlignment="0" applyProtection="0"/>
    <xf numFmtId="0" fontId="44" fillId="9"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41" fillId="8" borderId="0" applyNumberFormat="0" applyBorder="0" applyAlignment="0" applyProtection="0"/>
    <xf numFmtId="0" fontId="4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0" borderId="0">
      <alignment/>
      <protection/>
    </xf>
    <xf numFmtId="0" fontId="41" fillId="16" borderId="0" applyNumberFormat="0" applyBorder="0" applyAlignment="0" applyProtection="0"/>
    <xf numFmtId="0" fontId="0" fillId="12" borderId="0" applyNumberFormat="0" applyBorder="0" applyAlignment="0" applyProtection="0"/>
    <xf numFmtId="0" fontId="57" fillId="0" borderId="0">
      <alignment/>
      <protection hidden="1"/>
    </xf>
    <xf numFmtId="0" fontId="41" fillId="17" borderId="0" applyNumberFormat="0" applyBorder="0" applyAlignment="0" applyProtection="0"/>
    <xf numFmtId="0" fontId="41" fillId="18" borderId="0" applyNumberFormat="0" applyBorder="0" applyAlignment="0" applyProtection="0"/>
    <xf numFmtId="0" fontId="0" fillId="4" borderId="0" applyNumberFormat="0" applyBorder="0" applyAlignment="0" applyProtection="0"/>
    <xf numFmtId="0" fontId="13" fillId="0" borderId="0">
      <alignment/>
      <protection/>
    </xf>
    <xf numFmtId="0" fontId="41" fillId="4" borderId="0" applyNumberFormat="0" applyBorder="0" applyAlignment="0" applyProtection="0"/>
    <xf numFmtId="0" fontId="58" fillId="0" borderId="0" applyFill="0">
      <alignment vertical="center"/>
      <protection/>
    </xf>
    <xf numFmtId="0" fontId="13" fillId="0" borderId="0">
      <alignment vertical="center"/>
      <protection/>
    </xf>
    <xf numFmtId="0" fontId="13" fillId="0" borderId="0">
      <alignment vertical="center"/>
      <protection/>
    </xf>
    <xf numFmtId="0" fontId="13" fillId="0" borderId="0">
      <alignment/>
      <protection/>
    </xf>
  </cellStyleXfs>
  <cellXfs count="483">
    <xf numFmtId="0" fontId="0" fillId="0" borderId="0" xfId="0" applyAlignment="1">
      <alignment vertical="center"/>
    </xf>
    <xf numFmtId="0" fontId="0" fillId="0" borderId="0" xfId="0" applyAlignment="1">
      <alignment horizontal="left" vertical="center"/>
    </xf>
    <xf numFmtId="43" fontId="0" fillId="0" borderId="0" xfId="23" applyAlignment="1">
      <alignment horizontal="left" vertical="center"/>
    </xf>
    <xf numFmtId="0" fontId="2"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43" fontId="0" fillId="0" borderId="0" xfId="23" applyAlignment="1">
      <alignment horizontal="right" vertical="center"/>
    </xf>
    <xf numFmtId="0" fontId="4" fillId="0" borderId="9" xfId="0" applyFont="1" applyBorder="1" applyAlignment="1">
      <alignment horizontal="left" vertical="center"/>
    </xf>
    <xf numFmtId="43" fontId="4" fillId="0" borderId="9" xfId="23" applyFont="1" applyBorder="1" applyAlignment="1">
      <alignment horizontal="left" vertical="center"/>
    </xf>
    <xf numFmtId="0" fontId="5" fillId="0" borderId="0" xfId="0" applyFont="1" applyAlignment="1">
      <alignment vertical="center"/>
    </xf>
    <xf numFmtId="43" fontId="5" fillId="0" borderId="9" xfId="23" applyFont="1" applyBorder="1" applyAlignment="1">
      <alignment horizontal="left" vertical="center"/>
    </xf>
    <xf numFmtId="43" fontId="0" fillId="0" borderId="9" xfId="23" applyBorder="1" applyAlignment="1">
      <alignment vertical="center"/>
    </xf>
    <xf numFmtId="0" fontId="5" fillId="0" borderId="0" xfId="0" applyFont="1" applyAlignment="1">
      <alignment horizontal="left" vertical="center"/>
    </xf>
    <xf numFmtId="43" fontId="5" fillId="0" borderId="0" xfId="23" applyFont="1" applyAlignment="1">
      <alignment horizontal="left" vertical="center"/>
    </xf>
    <xf numFmtId="0" fontId="0" fillId="0" borderId="0" xfId="0" applyBorder="1" applyAlignment="1">
      <alignment vertical="center"/>
    </xf>
    <xf numFmtId="43" fontId="0" fillId="0" borderId="0" xfId="23" applyBorder="1" applyAlignment="1">
      <alignment vertical="center"/>
    </xf>
    <xf numFmtId="176" fontId="6" fillId="0" borderId="0" xfId="0" applyNumberFormat="1" applyFont="1" applyFill="1" applyBorder="1" applyAlignment="1">
      <alignment horizontal="center" vertical="center" wrapText="1"/>
    </xf>
    <xf numFmtId="43" fontId="7" fillId="0" borderId="0" xfId="23" applyFont="1" applyFill="1" applyBorder="1" applyAlignment="1">
      <alignment horizontal="center" vertical="center" wrapText="1"/>
    </xf>
    <xf numFmtId="43" fontId="8" fillId="0" borderId="0" xfId="23" applyFont="1" applyFill="1" applyAlignment="1">
      <alignment horizontal="right" vertical="center"/>
    </xf>
    <xf numFmtId="177" fontId="9" fillId="0" borderId="9" xfId="70" applyNumberFormat="1" applyFont="1" applyBorder="1" applyAlignment="1" applyProtection="1">
      <alignment horizontal="center" vertical="center" wrapText="1"/>
      <protection locked="0"/>
    </xf>
    <xf numFmtId="43" fontId="9" fillId="0" borderId="9" xfId="23" applyFont="1" applyBorder="1" applyAlignment="1" applyProtection="1">
      <alignment horizontal="center" vertical="center" wrapText="1"/>
      <protection locked="0"/>
    </xf>
    <xf numFmtId="177" fontId="9" fillId="0" borderId="9" xfId="70" applyNumberFormat="1" applyFont="1" applyFill="1" applyBorder="1" applyAlignment="1" applyProtection="1">
      <alignment horizontal="left" vertical="center" wrapText="1"/>
      <protection locked="0"/>
    </xf>
    <xf numFmtId="43" fontId="10" fillId="0" borderId="9" xfId="23" applyFont="1" applyBorder="1" applyAlignment="1">
      <alignment vertical="center"/>
    </xf>
    <xf numFmtId="177" fontId="11" fillId="0" borderId="9" xfId="70" applyNumberFormat="1" applyFont="1" applyFill="1" applyBorder="1" applyAlignment="1" applyProtection="1">
      <alignment horizontal="left" vertical="center" wrapText="1"/>
      <protection locked="0"/>
    </xf>
    <xf numFmtId="43" fontId="0" fillId="0" borderId="9" xfId="23" applyBorder="1" applyAlignment="1">
      <alignment vertical="center"/>
    </xf>
    <xf numFmtId="177" fontId="11" fillId="0" borderId="0" xfId="70" applyNumberFormat="1" applyFont="1" applyFill="1" applyAlignment="1" applyProtection="1">
      <alignment horizontal="left" vertical="center" wrapText="1"/>
      <protection locked="0"/>
    </xf>
    <xf numFmtId="43" fontId="11" fillId="0" borderId="0" xfId="23" applyFont="1" applyFill="1" applyAlignment="1" applyProtection="1">
      <alignment horizontal="left" vertical="center" wrapText="1"/>
      <protection locked="0"/>
    </xf>
    <xf numFmtId="0" fontId="12" fillId="0" borderId="0" xfId="25" applyFont="1" applyFill="1">
      <alignment/>
      <protection/>
    </xf>
    <xf numFmtId="0" fontId="13" fillId="0" borderId="0" xfId="25" applyFill="1">
      <alignment/>
      <protection/>
    </xf>
    <xf numFmtId="0" fontId="14" fillId="0" borderId="0" xfId="25" applyNumberFormat="1" applyFont="1" applyFill="1" applyAlignment="1" applyProtection="1">
      <alignment/>
      <protection/>
    </xf>
    <xf numFmtId="0" fontId="14" fillId="0" borderId="0" xfId="25" applyFont="1" applyFill="1" applyAlignment="1">
      <alignment horizontal="center"/>
      <protection/>
    </xf>
    <xf numFmtId="0" fontId="13" fillId="0" borderId="9" xfId="25" applyFill="1" applyBorder="1">
      <alignment/>
      <protection/>
    </xf>
    <xf numFmtId="176" fontId="15" fillId="0" borderId="0" xfId="0" applyNumberFormat="1" applyFont="1" applyFill="1" applyBorder="1" applyAlignment="1">
      <alignment horizontal="center" vertical="center" wrapText="1"/>
    </xf>
    <xf numFmtId="0" fontId="16" fillId="0" borderId="10" xfId="25" applyNumberFormat="1" applyFont="1" applyFill="1" applyBorder="1" applyAlignment="1" applyProtection="1">
      <alignment vertical="center"/>
      <protection/>
    </xf>
    <xf numFmtId="0" fontId="17" fillId="0" borderId="10" xfId="25" applyNumberFormat="1" applyFont="1" applyFill="1" applyBorder="1" applyAlignment="1" applyProtection="1">
      <alignment vertical="center"/>
      <protection/>
    </xf>
    <xf numFmtId="0" fontId="17" fillId="0" borderId="10" xfId="25" applyNumberFormat="1" applyFont="1" applyFill="1" applyBorder="1" applyAlignment="1" applyProtection="1">
      <alignment horizontal="center" vertical="center"/>
      <protection/>
    </xf>
    <xf numFmtId="0" fontId="18" fillId="0" borderId="11" xfId="25" applyNumberFormat="1" applyFont="1" applyFill="1" applyBorder="1" applyAlignment="1" applyProtection="1">
      <alignment horizontal="center" vertical="center"/>
      <protection/>
    </xf>
    <xf numFmtId="0" fontId="18" fillId="0" borderId="9" xfId="25" applyNumberFormat="1" applyFont="1" applyFill="1" applyBorder="1" applyAlignment="1" applyProtection="1">
      <alignment horizontal="center" vertical="center"/>
      <protection/>
    </xf>
    <xf numFmtId="0" fontId="18" fillId="0" borderId="12" xfId="25" applyNumberFormat="1" applyFont="1" applyFill="1" applyBorder="1" applyAlignment="1" applyProtection="1">
      <alignment horizontal="center" vertical="center"/>
      <protection/>
    </xf>
    <xf numFmtId="0" fontId="9" fillId="0" borderId="9" xfId="24" applyFont="1" applyFill="1" applyBorder="1" applyAlignment="1">
      <alignment horizontal="center" vertical="center"/>
      <protection/>
    </xf>
    <xf numFmtId="43" fontId="18" fillId="0" borderId="9" xfId="23" applyFont="1" applyFill="1" applyBorder="1" applyAlignment="1" applyProtection="1">
      <alignment horizontal="center" vertical="center"/>
      <protection/>
    </xf>
    <xf numFmtId="0" fontId="19" fillId="0" borderId="9" xfId="29" applyNumberFormat="1" applyFont="1" applyFill="1" applyBorder="1" applyAlignment="1">
      <alignment horizontal="left" vertical="center"/>
      <protection/>
    </xf>
    <xf numFmtId="0" fontId="9" fillId="0" borderId="13" xfId="29" applyFont="1" applyFill="1" applyBorder="1" applyAlignment="1">
      <alignment horizontal="left" vertical="center"/>
      <protection/>
    </xf>
    <xf numFmtId="43" fontId="9" fillId="0" borderId="14" xfId="23" applyFont="1" applyFill="1" applyBorder="1" applyAlignment="1">
      <alignment horizontal="left" vertical="center"/>
    </xf>
    <xf numFmtId="43" fontId="9" fillId="0" borderId="9" xfId="23" applyFont="1" applyFill="1" applyBorder="1" applyAlignment="1">
      <alignment horizontal="left" vertical="center"/>
    </xf>
    <xf numFmtId="0" fontId="20" fillId="0" borderId="9" xfId="29" applyNumberFormat="1" applyFont="1" applyFill="1" applyBorder="1" applyAlignment="1">
      <alignment horizontal="left" vertical="center"/>
      <protection/>
    </xf>
    <xf numFmtId="0" fontId="21" fillId="0" borderId="13" xfId="29" applyFont="1" applyFill="1" applyBorder="1" applyAlignment="1">
      <alignment horizontal="left" vertical="center"/>
      <protection/>
    </xf>
    <xf numFmtId="43" fontId="11" fillId="0" borderId="9" xfId="23" applyNumberFormat="1" applyFont="1" applyFill="1" applyBorder="1" applyAlignment="1">
      <alignment horizontal="left" vertical="center"/>
    </xf>
    <xf numFmtId="43" fontId="21" fillId="0" borderId="9" xfId="23" applyFont="1" applyFill="1" applyBorder="1" applyAlignment="1">
      <alignment horizontal="left" vertical="center"/>
    </xf>
    <xf numFmtId="178" fontId="13" fillId="0" borderId="9" xfId="0" applyNumberFormat="1" applyFont="1" applyBorder="1" applyAlignment="1">
      <alignment horizontal="center" vertical="center"/>
    </xf>
    <xf numFmtId="43" fontId="11" fillId="0" borderId="9" xfId="23" applyFont="1" applyFill="1" applyBorder="1" applyAlignment="1">
      <alignment horizontal="left" vertical="center"/>
    </xf>
    <xf numFmtId="0" fontId="13" fillId="0" borderId="9" xfId="25" applyFill="1" applyBorder="1">
      <alignment/>
      <protection/>
    </xf>
    <xf numFmtId="0" fontId="12" fillId="0" borderId="9" xfId="25" applyFont="1" applyFill="1" applyBorder="1">
      <alignment/>
      <protection/>
    </xf>
    <xf numFmtId="178" fontId="13" fillId="19" borderId="9" xfId="0" applyNumberFormat="1" applyFont="1" applyFill="1" applyBorder="1" applyAlignment="1">
      <alignment horizontal="center" vertical="center"/>
    </xf>
    <xf numFmtId="0" fontId="13" fillId="19" borderId="9" xfId="25" applyFill="1" applyBorder="1">
      <alignment/>
      <protection/>
    </xf>
    <xf numFmtId="0" fontId="13" fillId="19" borderId="0" xfId="25" applyFill="1">
      <alignment/>
      <protection/>
    </xf>
    <xf numFmtId="0" fontId="22" fillId="0" borderId="9" xfId="29" applyNumberFormat="1" applyFont="1" applyFill="1" applyBorder="1" applyAlignment="1">
      <alignment horizontal="left" vertical="center"/>
      <protection/>
    </xf>
    <xf numFmtId="43" fontId="9" fillId="0" borderId="13" xfId="23" applyFont="1" applyFill="1" applyBorder="1" applyAlignment="1">
      <alignment horizontal="left" vertical="center"/>
    </xf>
    <xf numFmtId="43" fontId="21" fillId="0" borderId="13" xfId="23" applyFont="1" applyFill="1" applyBorder="1" applyAlignment="1">
      <alignment horizontal="left" vertical="center"/>
    </xf>
    <xf numFmtId="43" fontId="18" fillId="0" borderId="13" xfId="23" applyFont="1" applyFill="1" applyBorder="1" applyAlignment="1">
      <alignment horizontal="left" vertical="center"/>
    </xf>
    <xf numFmtId="43" fontId="18" fillId="0" borderId="9" xfId="23" applyFont="1" applyFill="1" applyBorder="1" applyAlignment="1">
      <alignment horizontal="left" vertical="center"/>
    </xf>
    <xf numFmtId="0" fontId="21" fillId="0" borderId="13" xfId="29" applyFont="1" applyFill="1" applyBorder="1" applyAlignment="1">
      <alignment horizontal="left" vertical="center" wrapText="1"/>
      <protection/>
    </xf>
    <xf numFmtId="0" fontId="13" fillId="0" borderId="15" xfId="25" applyFill="1" applyBorder="1">
      <alignment/>
      <protection/>
    </xf>
    <xf numFmtId="0" fontId="12" fillId="0" borderId="15" xfId="25" applyFont="1" applyFill="1" applyBorder="1">
      <alignment/>
      <protection/>
    </xf>
    <xf numFmtId="43" fontId="21" fillId="0" borderId="9" xfId="23" applyFont="1" applyFill="1" applyBorder="1" applyAlignment="1">
      <alignment horizontal="left" vertical="center" wrapText="1"/>
    </xf>
    <xf numFmtId="0" fontId="11" fillId="0" borderId="0" xfId="0" applyFont="1" applyAlignment="1">
      <alignment horizontal="left" vertical="center" wrapText="1"/>
    </xf>
    <xf numFmtId="43" fontId="9" fillId="0" borderId="0" xfId="23" applyFont="1" applyFill="1" applyBorder="1" applyAlignment="1">
      <alignment horizontal="left" vertical="center"/>
    </xf>
    <xf numFmtId="0" fontId="11" fillId="0" borderId="0" xfId="0" applyFont="1" applyFill="1" applyBorder="1" applyAlignment="1">
      <alignment horizontal="center" vertical="center" wrapText="1"/>
    </xf>
    <xf numFmtId="177" fontId="17" fillId="0" borderId="0" xfId="70" applyNumberFormat="1" applyFont="1" applyAlignment="1">
      <alignment vertical="center" wrapText="1"/>
      <protection/>
    </xf>
    <xf numFmtId="176" fontId="15" fillId="0" borderId="0" xfId="0" applyNumberFormat="1" applyFont="1" applyFill="1" applyAlignment="1">
      <alignment horizontal="center" vertical="center" wrapText="1"/>
    </xf>
    <xf numFmtId="176" fontId="7" fillId="0" borderId="0" xfId="0" applyNumberFormat="1" applyFont="1" applyFill="1" applyBorder="1" applyAlignment="1">
      <alignment horizontal="center" vertical="center" wrapText="1"/>
    </xf>
    <xf numFmtId="0" fontId="6" fillId="0" borderId="0" xfId="25" applyNumberFormat="1" applyFont="1" applyFill="1" applyAlignment="1" applyProtection="1">
      <alignment wrapText="1"/>
      <protection/>
    </xf>
    <xf numFmtId="0" fontId="0" fillId="0" borderId="0" xfId="0" applyAlignment="1">
      <alignment vertical="center"/>
    </xf>
    <xf numFmtId="0" fontId="17" fillId="0" borderId="10" xfId="25" applyNumberFormat="1" applyFont="1" applyFill="1" applyBorder="1" applyAlignment="1" applyProtection="1">
      <alignment horizontal="right" vertical="center"/>
      <protection/>
    </xf>
    <xf numFmtId="0" fontId="12" fillId="0" borderId="9" xfId="25" applyNumberFormat="1" applyFont="1" applyFill="1" applyBorder="1" applyAlignment="1" applyProtection="1">
      <alignment horizontal="center" vertical="center"/>
      <protection/>
    </xf>
    <xf numFmtId="179" fontId="23" fillId="0" borderId="9" xfId="25" applyNumberFormat="1" applyFont="1" applyFill="1" applyBorder="1" applyAlignment="1" applyProtection="1">
      <alignment horizontal="center" vertical="center"/>
      <protection/>
    </xf>
    <xf numFmtId="0" fontId="10" fillId="0" borderId="9" xfId="29" applyFont="1" applyFill="1" applyBorder="1" applyAlignment="1">
      <alignment horizontal="left" vertical="center"/>
      <protection/>
    </xf>
    <xf numFmtId="43" fontId="10" fillId="0" borderId="9" xfId="23" applyFont="1" applyFill="1" applyBorder="1" applyAlignment="1">
      <alignment horizontal="left" vertical="center"/>
    </xf>
    <xf numFmtId="43" fontId="10" fillId="0" borderId="9" xfId="23" applyFont="1" applyFill="1" applyBorder="1" applyAlignment="1">
      <alignment horizontal="center" vertical="center"/>
    </xf>
    <xf numFmtId="0" fontId="13" fillId="0" borderId="9" xfId="29" applyFill="1" applyBorder="1" applyAlignment="1">
      <alignment horizontal="left" vertical="center"/>
      <protection/>
    </xf>
    <xf numFmtId="43" fontId="13" fillId="0" borderId="9" xfId="23" applyFill="1" applyBorder="1" applyAlignment="1">
      <alignment horizontal="right" vertical="center"/>
    </xf>
    <xf numFmtId="0" fontId="13" fillId="0" borderId="9" xfId="29" applyFont="1" applyFill="1" applyBorder="1" applyAlignment="1">
      <alignment horizontal="left" vertical="center"/>
      <protection/>
    </xf>
    <xf numFmtId="43" fontId="13" fillId="0" borderId="9" xfId="23" applyFont="1" applyFill="1" applyBorder="1" applyAlignment="1">
      <alignment horizontal="right" vertical="center"/>
    </xf>
    <xf numFmtId="0" fontId="0" fillId="0" borderId="9" xfId="0" applyBorder="1" applyAlignment="1">
      <alignment vertical="center"/>
    </xf>
    <xf numFmtId="43" fontId="0" fillId="0" borderId="9" xfId="23" applyFill="1" applyBorder="1" applyAlignment="1">
      <alignment horizontal="right" vertical="center"/>
    </xf>
    <xf numFmtId="0" fontId="5" fillId="0" borderId="16" xfId="0" applyFont="1" applyBorder="1" applyAlignment="1">
      <alignment horizontal="left" vertical="center" wrapText="1"/>
    </xf>
    <xf numFmtId="0" fontId="13" fillId="0" borderId="0" xfId="20" applyFont="1">
      <alignment/>
      <protection/>
    </xf>
    <xf numFmtId="43" fontId="13" fillId="0" borderId="0" xfId="23" applyFont="1" applyAlignment="1">
      <alignment/>
    </xf>
    <xf numFmtId="0" fontId="13" fillId="0" borderId="9" xfId="20" applyFont="1" applyBorder="1">
      <alignment/>
      <protection/>
    </xf>
    <xf numFmtId="176" fontId="24" fillId="0" borderId="9" xfId="75" applyNumberFormat="1" applyFont="1" applyFill="1" applyBorder="1" applyAlignment="1">
      <alignment horizontal="left" vertical="center"/>
      <protection/>
    </xf>
    <xf numFmtId="43" fontId="15" fillId="0" borderId="0" xfId="23"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0" fontId="20" fillId="0" borderId="0" xfId="66" applyFont="1" applyFill="1" applyBorder="1" applyAlignment="1" applyProtection="1">
      <alignment vertical="center" wrapText="1"/>
      <protection/>
    </xf>
    <xf numFmtId="43" fontId="20" fillId="0" borderId="0" xfId="23" applyFont="1" applyFill="1" applyBorder="1" applyAlignment="1" applyProtection="1">
      <alignment vertical="center" wrapText="1"/>
      <protection/>
    </xf>
    <xf numFmtId="43" fontId="17" fillId="0" borderId="0" xfId="23" applyFont="1" applyFill="1" applyBorder="1" applyAlignment="1" applyProtection="1">
      <alignment horizontal="right" vertical="center" wrapText="1"/>
      <protection/>
    </xf>
    <xf numFmtId="0" fontId="17" fillId="0" borderId="9" xfId="66" applyFont="1" applyFill="1" applyBorder="1" applyAlignment="1" applyProtection="1">
      <alignment horizontal="right" vertical="center" wrapText="1"/>
      <protection/>
    </xf>
    <xf numFmtId="49" fontId="25" fillId="0" borderId="11" xfId="66" applyNumberFormat="1" applyFont="1" applyFill="1" applyBorder="1" applyAlignment="1" applyProtection="1">
      <alignment horizontal="center" vertical="center" wrapText="1"/>
      <protection/>
    </xf>
    <xf numFmtId="43" fontId="25" fillId="0" borderId="9" xfId="23" applyFont="1" applyFill="1" applyBorder="1" applyAlignment="1" applyProtection="1">
      <alignment horizontal="center" vertical="center" wrapText="1"/>
      <protection/>
    </xf>
    <xf numFmtId="43" fontId="25" fillId="0" borderId="12" xfId="23" applyFont="1" applyFill="1" applyBorder="1" applyAlignment="1" applyProtection="1">
      <alignment horizontal="center" vertical="center" wrapText="1"/>
      <protection/>
    </xf>
    <xf numFmtId="49" fontId="25" fillId="0" borderId="9" xfId="66" applyNumberFormat="1" applyFont="1" applyFill="1" applyBorder="1" applyAlignment="1" applyProtection="1">
      <alignment horizontal="center" vertical="center" wrapText="1"/>
      <protection/>
    </xf>
    <xf numFmtId="0" fontId="22" fillId="0" borderId="11" xfId="66" applyFont="1" applyBorder="1" applyAlignment="1" applyProtection="1">
      <alignment horizontal="center" vertical="center" wrapText="1"/>
      <protection/>
    </xf>
    <xf numFmtId="49" fontId="26" fillId="0" borderId="11" xfId="66" applyNumberFormat="1" applyFont="1" applyFill="1" applyBorder="1" applyAlignment="1" applyProtection="1">
      <alignment horizontal="center" vertical="center" wrapText="1"/>
      <protection/>
    </xf>
    <xf numFmtId="43" fontId="19" fillId="0" borderId="13" xfId="23" applyFont="1" applyFill="1" applyBorder="1" applyAlignment="1">
      <alignment horizontal="right" vertical="center"/>
    </xf>
    <xf numFmtId="43" fontId="19" fillId="0" borderId="9" xfId="23" applyFont="1" applyFill="1" applyBorder="1" applyAlignment="1">
      <alignment horizontal="right" vertical="center"/>
    </xf>
    <xf numFmtId="180" fontId="19" fillId="0" borderId="9" xfId="23" applyNumberFormat="1" applyFont="1" applyFill="1" applyBorder="1" applyAlignment="1">
      <alignment horizontal="right" vertical="center"/>
    </xf>
    <xf numFmtId="181" fontId="21" fillId="0" borderId="9" xfId="0" applyNumberFormat="1" applyFont="1" applyFill="1" applyBorder="1" applyAlignment="1" applyProtection="1">
      <alignment horizontal="left" vertical="center" wrapText="1"/>
      <protection/>
    </xf>
    <xf numFmtId="49" fontId="11" fillId="0" borderId="17" xfId="20" applyNumberFormat="1" applyFont="1" applyFill="1" applyBorder="1" applyAlignment="1">
      <alignment horizontal="left" vertical="center" wrapText="1"/>
      <protection/>
    </xf>
    <xf numFmtId="43" fontId="22" fillId="0" borderId="13" xfId="23" applyFont="1" applyFill="1" applyBorder="1" applyAlignment="1">
      <alignment horizontal="right" vertical="center"/>
    </xf>
    <xf numFmtId="43" fontId="22" fillId="0" borderId="9" xfId="23" applyFont="1" applyFill="1" applyBorder="1" applyAlignment="1">
      <alignment horizontal="right" vertical="center"/>
    </xf>
    <xf numFmtId="180" fontId="22" fillId="0" borderId="9" xfId="23" applyNumberFormat="1" applyFont="1" applyFill="1" applyBorder="1" applyAlignment="1">
      <alignment horizontal="right" vertical="center"/>
    </xf>
    <xf numFmtId="43" fontId="22" fillId="0" borderId="9" xfId="23" applyFont="1" applyFill="1" applyBorder="1" applyAlignment="1">
      <alignment horizontal="right" vertical="center"/>
    </xf>
    <xf numFmtId="43" fontId="22" fillId="0" borderId="13" xfId="23" applyNumberFormat="1" applyFont="1" applyFill="1" applyBorder="1" applyAlignment="1">
      <alignment horizontal="right" vertical="center"/>
    </xf>
    <xf numFmtId="43" fontId="22" fillId="0" borderId="9" xfId="23" applyFont="1" applyFill="1" applyBorder="1" applyAlignment="1">
      <alignment horizontal="right" vertical="center"/>
    </xf>
    <xf numFmtId="43" fontId="22" fillId="0" borderId="14" xfId="23" applyFont="1" applyFill="1" applyBorder="1" applyAlignment="1">
      <alignment horizontal="right" vertical="center"/>
    </xf>
    <xf numFmtId="181" fontId="21" fillId="0" borderId="9" xfId="0" applyNumberFormat="1" applyFont="1" applyFill="1" applyBorder="1" applyAlignment="1" applyProtection="1">
      <alignment horizontal="left" vertical="center" wrapText="1"/>
      <protection/>
    </xf>
    <xf numFmtId="49" fontId="11" fillId="0" borderId="9" xfId="20" applyNumberFormat="1" applyFont="1" applyFill="1" applyBorder="1" applyAlignment="1">
      <alignment horizontal="left" vertical="center" wrapText="1"/>
      <protection/>
    </xf>
    <xf numFmtId="0" fontId="11" fillId="0" borderId="0" xfId="0" applyNumberFormat="1" applyFont="1" applyAlignment="1">
      <alignment horizontal="left" vertical="center" wrapText="1"/>
    </xf>
    <xf numFmtId="0" fontId="11" fillId="0" borderId="0" xfId="0" applyNumberFormat="1" applyFont="1" applyBorder="1" applyAlignment="1">
      <alignment horizontal="left" vertical="center" wrapText="1"/>
    </xf>
    <xf numFmtId="0" fontId="27" fillId="0" borderId="0" xfId="73" applyFont="1">
      <alignment vertical="center"/>
      <protection/>
    </xf>
    <xf numFmtId="0" fontId="28" fillId="0" borderId="0" xfId="73" applyFont="1">
      <alignment vertical="center"/>
      <protection/>
    </xf>
    <xf numFmtId="0" fontId="29" fillId="0" borderId="0" xfId="73" applyFont="1">
      <alignment vertical="center"/>
      <protection/>
    </xf>
    <xf numFmtId="0" fontId="30" fillId="0" borderId="0" xfId="73" applyFont="1">
      <alignment vertical="center"/>
      <protection/>
    </xf>
    <xf numFmtId="0" fontId="30" fillId="0" borderId="0" xfId="73" applyFont="1" applyAlignment="1">
      <alignment horizontal="center" vertical="center"/>
      <protection/>
    </xf>
    <xf numFmtId="0" fontId="13" fillId="0" borderId="0" xfId="0" applyFont="1" applyBorder="1" applyAlignment="1">
      <alignment/>
    </xf>
    <xf numFmtId="43" fontId="13" fillId="0" borderId="0" xfId="23" applyFont="1" applyBorder="1" applyAlignment="1">
      <alignment/>
    </xf>
    <xf numFmtId="0" fontId="14" fillId="0" borderId="0" xfId="73" applyFont="1">
      <alignment vertical="center"/>
      <protection/>
    </xf>
    <xf numFmtId="43" fontId="14" fillId="0" borderId="0" xfId="23" applyFont="1" applyFill="1" applyBorder="1" applyAlignment="1" applyProtection="1">
      <alignment vertical="center"/>
      <protection/>
    </xf>
    <xf numFmtId="43" fontId="14" fillId="0" borderId="9" xfId="23" applyFont="1" applyFill="1" applyBorder="1" applyAlignment="1" applyProtection="1">
      <alignment vertical="center"/>
      <protection/>
    </xf>
    <xf numFmtId="0" fontId="13" fillId="0" borderId="0" xfId="73" applyFont="1">
      <alignment vertical="center"/>
      <protection/>
    </xf>
    <xf numFmtId="0" fontId="31" fillId="0" borderId="0" xfId="73" applyFont="1" applyAlignment="1">
      <alignment horizontal="center" vertical="center"/>
      <protection/>
    </xf>
    <xf numFmtId="0" fontId="32" fillId="0" borderId="0" xfId="73" applyFont="1" applyBorder="1" applyAlignment="1">
      <alignment horizontal="left" vertical="center"/>
      <protection/>
    </xf>
    <xf numFmtId="43" fontId="27" fillId="0" borderId="0" xfId="23" applyFont="1" applyFill="1" applyBorder="1" applyAlignment="1" applyProtection="1">
      <alignment vertical="center"/>
      <protection/>
    </xf>
    <xf numFmtId="0" fontId="14" fillId="0" borderId="0" xfId="73" applyFont="1" applyBorder="1" applyAlignment="1">
      <alignment horizontal="left" vertical="center"/>
      <protection/>
    </xf>
    <xf numFmtId="0" fontId="33" fillId="0" borderId="9" xfId="73" applyFont="1" applyBorder="1" applyAlignment="1">
      <alignment horizontal="center" vertical="center"/>
      <protection/>
    </xf>
    <xf numFmtId="43" fontId="33" fillId="0" borderId="9" xfId="23" applyFont="1" applyFill="1" applyBorder="1" applyAlignment="1" applyProtection="1">
      <alignment horizontal="center" vertical="center"/>
      <protection/>
    </xf>
    <xf numFmtId="0" fontId="34" fillId="0" borderId="14" xfId="73" applyFont="1" applyFill="1" applyBorder="1" applyAlignment="1">
      <alignment horizontal="center" vertical="center" wrapText="1"/>
      <protection/>
    </xf>
    <xf numFmtId="43" fontId="34" fillId="0" borderId="14" xfId="23" applyFont="1" applyFill="1" applyBorder="1" applyAlignment="1" applyProtection="1">
      <alignment horizontal="center" vertical="center" wrapText="1"/>
      <protection/>
    </xf>
    <xf numFmtId="0" fontId="28" fillId="0" borderId="14" xfId="73" applyFont="1" applyFill="1" applyBorder="1" applyAlignment="1">
      <alignment horizontal="center" vertical="center"/>
      <protection/>
    </xf>
    <xf numFmtId="0" fontId="35" fillId="0" borderId="9" xfId="73" applyFont="1" applyFill="1" applyBorder="1" applyAlignment="1">
      <alignment horizontal="left" vertical="center" wrapText="1"/>
      <protection/>
    </xf>
    <xf numFmtId="43" fontId="29" fillId="0" borderId="9" xfId="23" applyFont="1" applyFill="1" applyBorder="1" applyAlignment="1" applyProtection="1">
      <alignment horizontal="right" vertical="center"/>
      <protection/>
    </xf>
    <xf numFmtId="43" fontId="29" fillId="0" borderId="9" xfId="23" applyFont="1" applyBorder="1" applyAlignment="1">
      <alignment vertical="center"/>
    </xf>
    <xf numFmtId="10" fontId="29" fillId="0" borderId="9" xfId="28" applyNumberFormat="1" applyFont="1" applyBorder="1" applyAlignment="1">
      <alignment vertical="center"/>
    </xf>
    <xf numFmtId="0" fontId="28" fillId="0" borderId="9" xfId="73" applyFont="1" applyFill="1" applyBorder="1" applyAlignment="1">
      <alignment horizontal="center" vertical="center"/>
      <protection/>
    </xf>
    <xf numFmtId="0" fontId="35" fillId="0" borderId="9" xfId="73" applyFont="1" applyBorder="1" applyAlignment="1">
      <alignment horizontal="left" vertical="center"/>
      <protection/>
    </xf>
    <xf numFmtId="4" fontId="35" fillId="0" borderId="9" xfId="73" applyNumberFormat="1" applyFont="1" applyBorder="1" applyAlignment="1">
      <alignment vertical="center"/>
      <protection/>
    </xf>
    <xf numFmtId="180" fontId="29" fillId="0" borderId="9" xfId="73" applyNumberFormat="1" applyFont="1" applyBorder="1" applyAlignment="1">
      <alignment horizontal="right" vertical="center"/>
      <protection/>
    </xf>
    <xf numFmtId="0" fontId="33" fillId="0" borderId="9" xfId="73" applyFont="1" applyBorder="1" applyAlignment="1">
      <alignment horizontal="left" vertical="center"/>
      <protection/>
    </xf>
    <xf numFmtId="43" fontId="30" fillId="0" borderId="9" xfId="23" applyNumberFormat="1" applyFont="1" applyBorder="1" applyAlignment="1">
      <alignment vertical="center"/>
    </xf>
    <xf numFmtId="43" fontId="30" fillId="0" borderId="9" xfId="23" applyFont="1" applyBorder="1" applyAlignment="1">
      <alignment vertical="center"/>
    </xf>
    <xf numFmtId="10" fontId="30" fillId="0" borderId="9" xfId="28" applyNumberFormat="1" applyFont="1" applyBorder="1" applyAlignment="1">
      <alignment vertical="center"/>
    </xf>
    <xf numFmtId="4" fontId="33" fillId="0" borderId="9" xfId="73" applyNumberFormat="1" applyFont="1" applyBorder="1" applyAlignment="1">
      <alignment vertical="center"/>
      <protection/>
    </xf>
    <xf numFmtId="43" fontId="30" fillId="0" borderId="9" xfId="73" applyNumberFormat="1" applyFont="1" applyBorder="1" applyAlignment="1">
      <alignment horizontal="right" vertical="center"/>
      <protection/>
    </xf>
    <xf numFmtId="180" fontId="30" fillId="0" borderId="9" xfId="73" applyNumberFormat="1" applyFont="1" applyBorder="1" applyAlignment="1">
      <alignment horizontal="right" vertical="center"/>
      <protection/>
    </xf>
    <xf numFmtId="0" fontId="33" fillId="0" borderId="9" xfId="73" applyFont="1" applyBorder="1" applyAlignment="1">
      <alignment horizontal="left" vertical="center"/>
      <protection/>
    </xf>
    <xf numFmtId="0" fontId="33" fillId="0" borderId="9" xfId="73" applyNumberFormat="1" applyFont="1" applyBorder="1" applyAlignment="1">
      <alignment horizontal="left" vertical="center" wrapText="1"/>
      <protection/>
    </xf>
    <xf numFmtId="4" fontId="33" fillId="0" borderId="9" xfId="73" applyNumberFormat="1" applyFont="1" applyBorder="1" applyAlignment="1">
      <alignment vertical="center" wrapText="1"/>
      <protection/>
    </xf>
    <xf numFmtId="43" fontId="29" fillId="0" borderId="9" xfId="73" applyNumberFormat="1" applyFont="1" applyBorder="1" applyAlignment="1">
      <alignment horizontal="right" vertical="center"/>
      <protection/>
    </xf>
    <xf numFmtId="0" fontId="30" fillId="0" borderId="9" xfId="73" applyFont="1" applyBorder="1">
      <alignment vertical="center"/>
      <protection/>
    </xf>
    <xf numFmtId="43" fontId="30" fillId="0" borderId="9" xfId="23" applyFont="1" applyFill="1" applyBorder="1" applyAlignment="1" applyProtection="1">
      <alignment vertical="center"/>
      <protection/>
    </xf>
    <xf numFmtId="4" fontId="35" fillId="0" borderId="9" xfId="73" applyNumberFormat="1" applyFont="1" applyBorder="1" applyAlignment="1">
      <alignment horizontal="center" vertical="center"/>
      <protection/>
    </xf>
    <xf numFmtId="0" fontId="14" fillId="0" borderId="0" xfId="73" applyFont="1" applyBorder="1" applyAlignment="1">
      <alignment vertical="center"/>
      <protection/>
    </xf>
    <xf numFmtId="43" fontId="14" fillId="0" borderId="12" xfId="23" applyFont="1" applyFill="1" applyBorder="1" applyAlignment="1" applyProtection="1">
      <alignment vertical="center"/>
      <protection/>
    </xf>
    <xf numFmtId="43" fontId="14" fillId="0" borderId="0" xfId="23" applyFont="1" applyFill="1" applyBorder="1" applyAlignment="1" applyProtection="1">
      <alignment horizontal="left" vertical="center"/>
      <protection/>
    </xf>
    <xf numFmtId="43" fontId="27" fillId="0" borderId="18" xfId="23" applyFont="1" applyFill="1" applyBorder="1" applyAlignment="1" applyProtection="1">
      <alignment vertical="center"/>
      <protection/>
    </xf>
    <xf numFmtId="43" fontId="36" fillId="0" borderId="0" xfId="23" applyFont="1" applyFill="1" applyBorder="1" applyAlignment="1" applyProtection="1">
      <alignment vertical="center"/>
      <protection/>
    </xf>
    <xf numFmtId="43" fontId="33" fillId="0" borderId="13" xfId="23" applyFont="1" applyFill="1" applyBorder="1" applyAlignment="1" applyProtection="1">
      <alignment horizontal="center" vertical="center"/>
      <protection/>
    </xf>
    <xf numFmtId="43" fontId="27" fillId="0" borderId="9" xfId="23" applyFont="1" applyFill="1" applyBorder="1" applyAlignment="1" applyProtection="1">
      <alignment vertical="center"/>
      <protection/>
    </xf>
    <xf numFmtId="43" fontId="27" fillId="0" borderId="19" xfId="23" applyFont="1" applyFill="1" applyBorder="1" applyAlignment="1" applyProtection="1">
      <alignment vertical="center"/>
      <protection/>
    </xf>
    <xf numFmtId="43" fontId="27" fillId="0" borderId="20" xfId="23" applyFont="1" applyFill="1" applyBorder="1" applyAlignment="1" applyProtection="1">
      <alignment vertical="center"/>
      <protection/>
    </xf>
    <xf numFmtId="43" fontId="34" fillId="0" borderId="21" xfId="23" applyFont="1" applyFill="1" applyBorder="1" applyAlignment="1" applyProtection="1">
      <alignment horizontal="center" vertical="center" wrapText="1"/>
      <protection/>
    </xf>
    <xf numFmtId="43" fontId="28" fillId="0" borderId="14" xfId="23" applyFont="1" applyFill="1" applyBorder="1" applyAlignment="1" applyProtection="1">
      <alignment vertical="center"/>
      <protection/>
    </xf>
    <xf numFmtId="43" fontId="28" fillId="0" borderId="0" xfId="23" applyFont="1" applyFill="1" applyBorder="1" applyAlignment="1" applyProtection="1">
      <alignment vertical="center"/>
      <protection/>
    </xf>
    <xf numFmtId="43" fontId="29" fillId="0" borderId="13" xfId="23" applyFont="1" applyFill="1" applyBorder="1" applyAlignment="1" applyProtection="1">
      <alignment horizontal="right" vertical="center"/>
      <protection/>
    </xf>
    <xf numFmtId="43" fontId="28" fillId="0" borderId="9" xfId="23" applyFont="1" applyFill="1" applyBorder="1" applyAlignment="1" applyProtection="1">
      <alignment vertical="center"/>
      <protection/>
    </xf>
    <xf numFmtId="43" fontId="29" fillId="0" borderId="9" xfId="23" applyFont="1" applyFill="1" applyBorder="1" applyAlignment="1" applyProtection="1">
      <alignment vertical="center"/>
      <protection/>
    </xf>
    <xf numFmtId="43" fontId="29" fillId="0" borderId="0" xfId="23" applyFont="1" applyFill="1" applyBorder="1" applyAlignment="1" applyProtection="1">
      <alignment vertical="center"/>
      <protection/>
    </xf>
    <xf numFmtId="43" fontId="30" fillId="0" borderId="9" xfId="23" applyFont="1" applyFill="1" applyBorder="1" applyAlignment="1" applyProtection="1">
      <alignment horizontal="right" vertical="center"/>
      <protection/>
    </xf>
    <xf numFmtId="43" fontId="30" fillId="0" borderId="13" xfId="23" applyFont="1" applyFill="1" applyBorder="1" applyAlignment="1" applyProtection="1">
      <alignment horizontal="right" vertical="center"/>
      <protection/>
    </xf>
    <xf numFmtId="43" fontId="13" fillId="0" borderId="22" xfId="23" applyFont="1" applyFill="1" applyBorder="1" applyAlignment="1" applyProtection="1">
      <alignment vertical="center"/>
      <protection/>
    </xf>
    <xf numFmtId="43" fontId="30" fillId="0" borderId="13" xfId="23" applyFont="1" applyBorder="1" applyAlignment="1">
      <alignment vertical="center"/>
    </xf>
    <xf numFmtId="43" fontId="0" fillId="0" borderId="9" xfId="23" applyFill="1" applyBorder="1" applyAlignment="1">
      <alignment horizontal="right" vertical="center"/>
    </xf>
    <xf numFmtId="43" fontId="30" fillId="0" borderId="9" xfId="23" applyFont="1" applyFill="1" applyBorder="1" applyAlignment="1">
      <alignment vertical="center"/>
    </xf>
    <xf numFmtId="43" fontId="30" fillId="0" borderId="13" xfId="23" applyFont="1" applyFill="1" applyBorder="1" applyAlignment="1">
      <alignment vertical="center"/>
    </xf>
    <xf numFmtId="43" fontId="13" fillId="0" borderId="0" xfId="23" applyFont="1" applyFill="1" applyBorder="1" applyAlignment="1" applyProtection="1">
      <alignment vertical="center"/>
      <protection/>
    </xf>
    <xf numFmtId="43" fontId="14" fillId="0" borderId="0" xfId="23" applyFont="1" applyFill="1" applyBorder="1" applyAlignment="1" applyProtection="1">
      <alignment vertical="center"/>
      <protection/>
    </xf>
    <xf numFmtId="43" fontId="30" fillId="0" borderId="9" xfId="23" applyFont="1" applyFill="1" applyBorder="1" applyAlignment="1" applyProtection="1">
      <alignment horizontal="center" vertical="center"/>
      <protection/>
    </xf>
    <xf numFmtId="0" fontId="11" fillId="0" borderId="0" xfId="0" applyFont="1" applyBorder="1" applyAlignment="1">
      <alignment vertical="center"/>
    </xf>
    <xf numFmtId="0" fontId="0" fillId="0" borderId="0" xfId="0" applyBorder="1" applyAlignment="1">
      <alignment vertical="center" wrapText="1"/>
    </xf>
    <xf numFmtId="43" fontId="0" fillId="0" borderId="0" xfId="23" applyBorder="1" applyAlignment="1">
      <alignment vertical="center" wrapText="1"/>
    </xf>
    <xf numFmtId="43" fontId="0" fillId="20" borderId="0" xfId="23" applyFill="1" applyBorder="1" applyAlignment="1">
      <alignment vertical="center"/>
    </xf>
    <xf numFmtId="178" fontId="0" fillId="0" borderId="9" xfId="0" applyNumberFormat="1" applyBorder="1" applyAlignment="1">
      <alignment vertical="center"/>
    </xf>
    <xf numFmtId="43" fontId="0" fillId="0" borderId="0" xfId="23" applyFill="1" applyBorder="1" applyAlignment="1">
      <alignment vertical="center"/>
    </xf>
    <xf numFmtId="43" fontId="0" fillId="20" borderId="0" xfId="23" applyFill="1" applyBorder="1" applyAlignment="1">
      <alignment vertical="center"/>
    </xf>
    <xf numFmtId="178" fontId="0" fillId="0" borderId="0" xfId="0" applyNumberFormat="1" applyBorder="1" applyAlignment="1">
      <alignment vertical="center"/>
    </xf>
    <xf numFmtId="176" fontId="6" fillId="0" borderId="0" xfId="0" applyNumberFormat="1" applyFont="1" applyFill="1" applyAlignment="1">
      <alignment horizontal="center" vertical="center" wrapText="1"/>
    </xf>
    <xf numFmtId="176" fontId="37" fillId="0" borderId="0" xfId="0" applyNumberFormat="1" applyFont="1" applyFill="1" applyBorder="1" applyAlignment="1">
      <alignment horizontal="center" vertical="center" wrapText="1"/>
    </xf>
    <xf numFmtId="0" fontId="11" fillId="0" borderId="0" xfId="0" applyFont="1" applyBorder="1" applyAlignment="1">
      <alignment vertical="center" wrapText="1"/>
    </xf>
    <xf numFmtId="43" fontId="11" fillId="0" borderId="0" xfId="23" applyFont="1" applyBorder="1" applyAlignment="1">
      <alignment vertical="center" wrapText="1"/>
    </xf>
    <xf numFmtId="43" fontId="8" fillId="20" borderId="0" xfId="23" applyFont="1" applyFill="1" applyBorder="1" applyAlignment="1">
      <alignment horizontal="right" vertical="center"/>
    </xf>
    <xf numFmtId="178" fontId="11" fillId="0" borderId="0" xfId="0" applyNumberFormat="1" applyFont="1" applyBorder="1" applyAlignment="1">
      <alignment vertical="center"/>
    </xf>
    <xf numFmtId="43" fontId="8" fillId="0" borderId="0" xfId="23" applyFont="1" applyFill="1" applyBorder="1" applyAlignment="1">
      <alignment horizontal="right"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43" fontId="9" fillId="0" borderId="9" xfId="23" applyFont="1" applyBorder="1" applyAlignment="1">
      <alignment vertical="center" wrapText="1"/>
    </xf>
    <xf numFmtId="43" fontId="9" fillId="20" borderId="9" xfId="23" applyFont="1" applyFill="1" applyBorder="1" applyAlignment="1">
      <alignment vertical="center" wrapText="1"/>
    </xf>
    <xf numFmtId="178" fontId="11" fillId="0" borderId="9" xfId="0" applyNumberFormat="1" applyFont="1" applyBorder="1" applyAlignment="1">
      <alignment vertical="center"/>
    </xf>
    <xf numFmtId="0" fontId="11" fillId="0" borderId="9" xfId="0" applyFont="1" applyBorder="1" applyAlignment="1">
      <alignment vertical="center"/>
    </xf>
    <xf numFmtId="43" fontId="9" fillId="0" borderId="9" xfId="23" applyFont="1" applyFill="1" applyBorder="1" applyAlignment="1">
      <alignment vertical="center" wrapText="1"/>
    </xf>
    <xf numFmtId="0" fontId="9" fillId="0" borderId="9" xfId="0" applyFont="1" applyFill="1" applyBorder="1" applyAlignment="1">
      <alignment horizontal="center" vertical="center" wrapText="1"/>
    </xf>
    <xf numFmtId="43" fontId="10" fillId="0" borderId="9" xfId="23" applyFont="1" applyBorder="1" applyAlignment="1">
      <alignment vertical="center" wrapText="1"/>
    </xf>
    <xf numFmtId="43" fontId="11" fillId="20" borderId="9" xfId="23" applyFont="1" applyFill="1" applyBorder="1" applyAlignment="1">
      <alignment vertical="center"/>
    </xf>
    <xf numFmtId="0" fontId="11" fillId="0" borderId="13" xfId="0" applyFont="1" applyBorder="1" applyAlignment="1">
      <alignment vertical="center"/>
    </xf>
    <xf numFmtId="43" fontId="10" fillId="0" borderId="9" xfId="23" applyFont="1" applyFill="1"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43" fontId="0" fillId="0" borderId="9" xfId="23" applyBorder="1" applyAlignment="1">
      <alignment vertical="center" wrapText="1"/>
    </xf>
    <xf numFmtId="178" fontId="0" fillId="0" borderId="14" xfId="0" applyNumberFormat="1" applyBorder="1" applyAlignment="1">
      <alignment vertical="center"/>
    </xf>
    <xf numFmtId="43" fontId="0" fillId="0" borderId="9" xfId="23" applyFill="1" applyBorder="1" applyAlignment="1">
      <alignment vertical="center"/>
    </xf>
    <xf numFmtId="0" fontId="0" fillId="0" borderId="9" xfId="0" applyNumberFormat="1" applyBorder="1" applyAlignment="1">
      <alignment vertical="center"/>
    </xf>
    <xf numFmtId="0" fontId="0" fillId="0" borderId="9" xfId="0" applyBorder="1" applyAlignment="1">
      <alignment horizontal="right" vertical="center"/>
    </xf>
    <xf numFmtId="0" fontId="0" fillId="0" borderId="9" xfId="0" applyBorder="1" applyAlignment="1">
      <alignment horizontal="left" vertical="center"/>
    </xf>
    <xf numFmtId="0" fontId="0" fillId="0" borderId="9" xfId="0" applyBorder="1" applyAlignment="1">
      <alignment horizontal="center" vertical="center"/>
    </xf>
    <xf numFmtId="0" fontId="0" fillId="0" borderId="12" xfId="0" applyBorder="1" applyAlignment="1">
      <alignment horizontal="right" vertical="center"/>
    </xf>
    <xf numFmtId="0" fontId="0" fillId="0" borderId="12" xfId="0" applyBorder="1" applyAlignment="1">
      <alignment vertical="center" wrapText="1"/>
    </xf>
    <xf numFmtId="43" fontId="0" fillId="0" borderId="12" xfId="23" applyBorder="1" applyAlignment="1">
      <alignment vertical="center" wrapText="1"/>
    </xf>
    <xf numFmtId="178" fontId="0" fillId="0" borderId="12" xfId="0" applyNumberFormat="1" applyBorder="1" applyAlignment="1">
      <alignment vertical="center"/>
    </xf>
    <xf numFmtId="43" fontId="0" fillId="0" borderId="12" xfId="23" applyFill="1" applyBorder="1" applyAlignment="1">
      <alignment vertical="center"/>
    </xf>
    <xf numFmtId="43" fontId="0" fillId="20" borderId="9" xfId="23" applyFill="1" applyBorder="1" applyAlignment="1">
      <alignment vertical="center"/>
    </xf>
    <xf numFmtId="0" fontId="27" fillId="0" borderId="0" xfId="73" applyFont="1" applyFill="1">
      <alignment vertical="center"/>
      <protection/>
    </xf>
    <xf numFmtId="0" fontId="34" fillId="0" borderId="0" xfId="73" applyFont="1" applyFill="1" applyAlignment="1">
      <alignment vertical="center" wrapText="1"/>
      <protection/>
    </xf>
    <xf numFmtId="0" fontId="29" fillId="0" borderId="0" xfId="73" applyFont="1" applyFill="1">
      <alignment vertical="center"/>
      <protection/>
    </xf>
    <xf numFmtId="0" fontId="30" fillId="0" borderId="0" xfId="73" applyFont="1" applyFill="1">
      <alignment vertical="center"/>
      <protection/>
    </xf>
    <xf numFmtId="0" fontId="13" fillId="0" borderId="0" xfId="0" applyFont="1" applyBorder="1" applyAlignment="1">
      <alignment/>
    </xf>
    <xf numFmtId="0" fontId="13" fillId="0" borderId="0" xfId="0" applyFont="1" applyFill="1" applyBorder="1" applyAlignment="1">
      <alignment/>
    </xf>
    <xf numFmtId="43" fontId="13" fillId="0" borderId="0" xfId="23" applyFont="1" applyFill="1" applyAlignment="1">
      <alignment/>
    </xf>
    <xf numFmtId="0" fontId="14" fillId="0" borderId="0" xfId="73" applyFont="1" applyFill="1">
      <alignment vertical="center"/>
      <protection/>
    </xf>
    <xf numFmtId="43" fontId="14" fillId="0" borderId="0" xfId="23" applyFont="1" applyFill="1" applyAlignment="1">
      <alignment vertical="center"/>
    </xf>
    <xf numFmtId="0" fontId="14" fillId="0" borderId="9" xfId="73" applyFont="1" applyFill="1" applyBorder="1">
      <alignment vertical="center"/>
      <protection/>
    </xf>
    <xf numFmtId="178" fontId="14" fillId="0" borderId="0" xfId="73" applyNumberFormat="1" applyFont="1" applyFill="1">
      <alignment vertical="center"/>
      <protection/>
    </xf>
    <xf numFmtId="0" fontId="31" fillId="0" borderId="0" xfId="73" applyFont="1" applyFill="1" applyAlignment="1">
      <alignment horizontal="center" vertical="center"/>
      <protection/>
    </xf>
    <xf numFmtId="0" fontId="32" fillId="0" borderId="0" xfId="73" applyFont="1" applyFill="1" applyAlignment="1">
      <alignment vertical="center"/>
      <protection/>
    </xf>
    <xf numFmtId="43" fontId="32" fillId="0" borderId="0" xfId="23" applyFont="1" applyFill="1" applyAlignment="1">
      <alignment vertical="center"/>
    </xf>
    <xf numFmtId="0" fontId="32" fillId="0" borderId="9" xfId="73" applyFont="1" applyFill="1" applyBorder="1" applyAlignment="1">
      <alignment horizontal="center" vertical="center"/>
      <protection/>
    </xf>
    <xf numFmtId="43" fontId="32" fillId="0" borderId="9" xfId="23" applyFont="1" applyFill="1" applyBorder="1" applyAlignment="1">
      <alignment horizontal="center" vertical="center"/>
    </xf>
    <xf numFmtId="0" fontId="32" fillId="0" borderId="11" xfId="73" applyFont="1" applyFill="1" applyBorder="1" applyAlignment="1">
      <alignment horizontal="center" vertical="center"/>
      <protection/>
    </xf>
    <xf numFmtId="0" fontId="32" fillId="0" borderId="19" xfId="73" applyFont="1" applyFill="1" applyBorder="1" applyAlignment="1">
      <alignment horizontal="center" vertical="center"/>
      <protection/>
    </xf>
    <xf numFmtId="0" fontId="34" fillId="0" borderId="9" xfId="73" applyFont="1" applyFill="1" applyBorder="1" applyAlignment="1">
      <alignment horizontal="center" vertical="center" wrapText="1"/>
      <protection/>
    </xf>
    <xf numFmtId="43" fontId="34" fillId="0" borderId="9" xfId="23" applyFont="1" applyFill="1" applyBorder="1" applyAlignment="1">
      <alignment horizontal="center" vertical="center" wrapText="1"/>
    </xf>
    <xf numFmtId="0" fontId="35" fillId="0" borderId="9" xfId="73" applyFont="1" applyFill="1" applyBorder="1" applyAlignment="1">
      <alignment horizontal="left" vertical="center"/>
      <protection/>
    </xf>
    <xf numFmtId="43" fontId="29" fillId="0" borderId="9" xfId="23" applyFont="1" applyFill="1" applyBorder="1" applyAlignment="1">
      <alignment horizontal="right" vertical="center"/>
    </xf>
    <xf numFmtId="10" fontId="29" fillId="0" borderId="9" xfId="28" applyNumberFormat="1" applyFont="1" applyFill="1" applyBorder="1" applyAlignment="1">
      <alignment horizontal="right" vertical="center"/>
    </xf>
    <xf numFmtId="43" fontId="29" fillId="0" borderId="9" xfId="73" applyNumberFormat="1" applyFont="1" applyFill="1" applyBorder="1">
      <alignment vertical="center"/>
      <protection/>
    </xf>
    <xf numFmtId="0" fontId="33" fillId="0" borderId="9" xfId="73" applyFont="1" applyFill="1" applyBorder="1" applyAlignment="1">
      <alignment horizontal="left" vertical="center"/>
      <protection/>
    </xf>
    <xf numFmtId="43" fontId="30" fillId="0" borderId="9" xfId="73" applyNumberFormat="1" applyFont="1" applyFill="1" applyBorder="1">
      <alignment vertical="center"/>
      <protection/>
    </xf>
    <xf numFmtId="43" fontId="30" fillId="0" borderId="9" xfId="23" applyFont="1" applyFill="1" applyBorder="1" applyAlignment="1">
      <alignment horizontal="right" vertical="center"/>
    </xf>
    <xf numFmtId="10" fontId="30" fillId="0" borderId="9" xfId="28" applyNumberFormat="1" applyFont="1" applyFill="1" applyBorder="1" applyAlignment="1">
      <alignment horizontal="right" vertical="center"/>
    </xf>
    <xf numFmtId="43" fontId="30" fillId="0" borderId="9" xfId="73" applyNumberFormat="1" applyFont="1" applyFill="1" applyBorder="1" applyAlignment="1">
      <alignment horizontal="right" vertical="center"/>
      <protection/>
    </xf>
    <xf numFmtId="43" fontId="29" fillId="0" borderId="9" xfId="73" applyNumberFormat="1" applyFont="1" applyFill="1" applyBorder="1" applyAlignment="1">
      <alignment horizontal="right" vertical="center"/>
      <protection/>
    </xf>
    <xf numFmtId="10" fontId="29" fillId="0" borderId="9" xfId="28" applyNumberFormat="1" applyFont="1" applyFill="1" applyBorder="1" applyAlignment="1">
      <alignment vertical="center"/>
    </xf>
    <xf numFmtId="10" fontId="29" fillId="0" borderId="9" xfId="28" applyNumberFormat="1" applyFont="1" applyFill="1" applyBorder="1" applyAlignment="1">
      <alignment horizontal="right" vertical="center"/>
    </xf>
    <xf numFmtId="0" fontId="29" fillId="0" borderId="9" xfId="73" applyFont="1" applyFill="1" applyBorder="1">
      <alignment vertical="center"/>
      <protection/>
    </xf>
    <xf numFmtId="0" fontId="30" fillId="0" borderId="9" xfId="73" applyFont="1" applyFill="1" applyBorder="1">
      <alignment vertical="center"/>
      <protection/>
    </xf>
    <xf numFmtId="43" fontId="29" fillId="0" borderId="9" xfId="23" applyFont="1" applyFill="1" applyBorder="1" applyAlignment="1">
      <alignment vertical="center"/>
    </xf>
    <xf numFmtId="0" fontId="38" fillId="0" borderId="9" xfId="73" applyFont="1" applyFill="1" applyBorder="1" applyAlignment="1">
      <alignment horizontal="left" vertical="center"/>
      <protection/>
    </xf>
    <xf numFmtId="43" fontId="32" fillId="0" borderId="0" xfId="23" applyFont="1" applyFill="1" applyAlignment="1">
      <alignment horizontal="left" vertical="center"/>
    </xf>
    <xf numFmtId="0" fontId="14" fillId="0" borderId="0" xfId="73" applyFont="1" applyFill="1" applyBorder="1">
      <alignment vertical="center"/>
      <protection/>
    </xf>
    <xf numFmtId="43" fontId="14" fillId="0" borderId="0" xfId="23" applyFont="1" applyFill="1" applyBorder="1" applyAlignment="1" applyProtection="1">
      <alignment vertical="center"/>
      <protection/>
    </xf>
    <xf numFmtId="0" fontId="27" fillId="0" borderId="0" xfId="73" applyFont="1" applyFill="1" applyBorder="1">
      <alignment vertical="center"/>
      <protection/>
    </xf>
    <xf numFmtId="43" fontId="27" fillId="0" borderId="0" xfId="23" applyFont="1" applyFill="1" applyBorder="1" applyAlignment="1" applyProtection="1">
      <alignment vertical="center"/>
      <protection/>
    </xf>
    <xf numFmtId="178" fontId="13" fillId="0" borderId="0" xfId="73" applyNumberFormat="1" applyFont="1" applyFill="1">
      <alignment vertical="center"/>
      <protection/>
    </xf>
    <xf numFmtId="0" fontId="32" fillId="0" borderId="20" xfId="73" applyFont="1" applyFill="1" applyBorder="1" applyAlignment="1">
      <alignment horizontal="center" vertical="center"/>
      <protection/>
    </xf>
    <xf numFmtId="43" fontId="34" fillId="0" borderId="12" xfId="23" applyFont="1" applyFill="1" applyBorder="1" applyAlignment="1">
      <alignment horizontal="center" vertical="center" wrapText="1"/>
    </xf>
    <xf numFmtId="43" fontId="34" fillId="0" borderId="13" xfId="23" applyFont="1" applyFill="1" applyBorder="1" applyAlignment="1">
      <alignment horizontal="center" vertical="center" wrapText="1"/>
    </xf>
    <xf numFmtId="0" fontId="34" fillId="0" borderId="9" xfId="73" applyFont="1" applyFill="1" applyBorder="1" applyAlignment="1">
      <alignment vertical="center" wrapText="1"/>
      <protection/>
    </xf>
    <xf numFmtId="43" fontId="34" fillId="0" borderId="9" xfId="23" applyFont="1" applyFill="1" applyBorder="1" applyAlignment="1" applyProtection="1">
      <alignment vertical="center" wrapText="1"/>
      <protection/>
    </xf>
    <xf numFmtId="0" fontId="34" fillId="0" borderId="13" xfId="73" applyFont="1" applyFill="1" applyBorder="1" applyAlignment="1">
      <alignment horizontal="center" vertical="center" wrapText="1"/>
      <protection/>
    </xf>
    <xf numFmtId="0" fontId="30" fillId="0" borderId="0" xfId="73" applyFont="1" applyFill="1" applyAlignment="1">
      <alignment vertical="center" wrapText="1"/>
      <protection/>
    </xf>
    <xf numFmtId="43" fontId="29" fillId="0" borderId="13" xfId="73" applyNumberFormat="1" applyFont="1" applyFill="1" applyBorder="1">
      <alignment vertical="center"/>
      <protection/>
    </xf>
    <xf numFmtId="43" fontId="30" fillId="0" borderId="13" xfId="73" applyNumberFormat="1" applyFont="1" applyFill="1" applyBorder="1">
      <alignment vertical="center"/>
      <protection/>
    </xf>
    <xf numFmtId="43" fontId="30" fillId="0" borderId="0" xfId="73" applyNumberFormat="1" applyFont="1" applyFill="1" applyBorder="1">
      <alignment vertical="center"/>
      <protection/>
    </xf>
    <xf numFmtId="0" fontId="30" fillId="0" borderId="0" xfId="73" applyFont="1" applyFill="1" applyBorder="1">
      <alignment vertical="center"/>
      <protection/>
    </xf>
    <xf numFmtId="0" fontId="33" fillId="0" borderId="0" xfId="73" applyFont="1" applyFill="1" applyBorder="1" applyAlignment="1">
      <alignment horizontal="left" vertical="center"/>
      <protection/>
    </xf>
    <xf numFmtId="43" fontId="30" fillId="0" borderId="0" xfId="73" applyNumberFormat="1" applyFont="1" applyFill="1" applyBorder="1" applyAlignment="1">
      <alignment horizontal="right" vertical="center"/>
      <protection/>
    </xf>
    <xf numFmtId="43" fontId="30" fillId="0" borderId="9" xfId="23" applyNumberFormat="1" applyFont="1" applyFill="1" applyBorder="1" applyAlignment="1">
      <alignment horizontal="right" vertical="center"/>
    </xf>
    <xf numFmtId="43" fontId="13" fillId="0" borderId="9" xfId="23" applyFont="1" applyFill="1" applyBorder="1" applyAlignment="1">
      <alignment vertical="center"/>
    </xf>
    <xf numFmtId="43" fontId="13" fillId="0" borderId="13" xfId="23" applyFont="1" applyFill="1" applyBorder="1" applyAlignment="1">
      <alignment vertical="center"/>
    </xf>
    <xf numFmtId="43" fontId="30" fillId="0" borderId="13" xfId="23" applyFont="1" applyFill="1" applyBorder="1" applyAlignment="1" applyProtection="1">
      <alignment vertical="center" wrapText="1"/>
      <protection/>
    </xf>
    <xf numFmtId="178" fontId="30" fillId="0" borderId="9" xfId="73" applyNumberFormat="1" applyFont="1" applyFill="1" applyBorder="1" applyAlignment="1">
      <alignment vertical="center" wrapText="1"/>
      <protection/>
    </xf>
    <xf numFmtId="4" fontId="35" fillId="0" borderId="9" xfId="73" applyNumberFormat="1" applyFont="1" applyFill="1" applyBorder="1" applyAlignment="1">
      <alignment horizontal="center" vertical="center"/>
      <protection/>
    </xf>
    <xf numFmtId="43" fontId="29" fillId="0" borderId="9" xfId="23" applyFont="1" applyFill="1" applyBorder="1" applyAlignment="1">
      <alignment horizontal="right" vertical="center"/>
    </xf>
    <xf numFmtId="43" fontId="35" fillId="0" borderId="9" xfId="23" applyFont="1" applyFill="1" applyBorder="1" applyAlignment="1">
      <alignment horizontal="right" vertical="center"/>
    </xf>
    <xf numFmtId="10" fontId="35" fillId="0" borderId="9" xfId="28" applyNumberFormat="1" applyFont="1" applyFill="1" applyBorder="1" applyAlignment="1">
      <alignment horizontal="right" vertical="center"/>
    </xf>
    <xf numFmtId="43" fontId="29" fillId="0" borderId="9" xfId="23" applyFont="1" applyFill="1" applyBorder="1" applyAlignment="1">
      <alignment horizontal="right" vertical="center"/>
    </xf>
    <xf numFmtId="0" fontId="0" fillId="0" borderId="9"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4" xfId="0" applyFill="1" applyBorder="1" applyAlignment="1">
      <alignment vertical="center" wrapText="1"/>
    </xf>
    <xf numFmtId="43" fontId="0" fillId="0" borderId="9" xfId="23" applyFill="1" applyBorder="1" applyAlignment="1">
      <alignment horizontal="right" vertical="center"/>
    </xf>
    <xf numFmtId="0" fontId="0" fillId="0" borderId="24" xfId="0" applyFill="1" applyBorder="1" applyAlignment="1">
      <alignment vertical="center"/>
    </xf>
    <xf numFmtId="43" fontId="30" fillId="0" borderId="9" xfId="23" applyFont="1" applyFill="1" applyBorder="1" applyAlignment="1">
      <alignment horizontal="right" vertical="center"/>
    </xf>
    <xf numFmtId="0" fontId="27" fillId="0" borderId="9" xfId="73" applyFont="1" applyFill="1" applyBorder="1">
      <alignment vertical="center"/>
      <protection/>
    </xf>
    <xf numFmtId="43" fontId="16" fillId="0" borderId="0" xfId="23" applyFont="1" applyFill="1" applyAlignment="1">
      <alignment vertical="center"/>
    </xf>
    <xf numFmtId="43" fontId="27" fillId="0" borderId="0" xfId="23" applyFont="1" applyFill="1" applyAlignment="1">
      <alignment vertical="center"/>
    </xf>
    <xf numFmtId="43" fontId="13" fillId="0" borderId="13" xfId="23" applyFont="1" applyFill="1" applyBorder="1" applyAlignment="1">
      <alignment vertical="center"/>
    </xf>
    <xf numFmtId="43" fontId="30" fillId="0" borderId="13" xfId="23" applyFont="1" applyFill="1" applyBorder="1" applyAlignment="1" applyProtection="1">
      <alignment vertical="center" wrapText="1"/>
      <protection/>
    </xf>
    <xf numFmtId="43" fontId="29" fillId="0" borderId="22" xfId="23" applyFont="1" applyFill="1" applyBorder="1" applyAlignment="1">
      <alignment horizontal="right" vertical="center"/>
    </xf>
    <xf numFmtId="43" fontId="30" fillId="0" borderId="9" xfId="23" applyFont="1" applyFill="1" applyBorder="1" applyAlignment="1">
      <alignment horizontal="right" vertical="center"/>
    </xf>
    <xf numFmtId="43" fontId="30" fillId="0" borderId="22" xfId="23" applyFont="1" applyFill="1" applyBorder="1" applyAlignment="1">
      <alignment horizontal="right" vertical="center"/>
    </xf>
    <xf numFmtId="43" fontId="10" fillId="0" borderId="9" xfId="23" applyFont="1" applyFill="1" applyBorder="1" applyAlignment="1">
      <alignment horizontal="right" vertical="center"/>
    </xf>
    <xf numFmtId="43" fontId="12" fillId="0" borderId="13" xfId="23" applyFont="1" applyFill="1" applyBorder="1" applyAlignment="1">
      <alignment vertical="center"/>
    </xf>
    <xf numFmtId="43" fontId="29" fillId="0" borderId="13" xfId="23" applyFont="1" applyFill="1" applyBorder="1" applyAlignment="1" applyProtection="1">
      <alignment vertical="center" wrapText="1"/>
      <protection/>
    </xf>
    <xf numFmtId="43" fontId="14" fillId="0" borderId="9" xfId="23" applyFont="1" applyFill="1" applyBorder="1" applyAlignment="1">
      <alignment horizontal="right" vertical="center"/>
    </xf>
    <xf numFmtId="43" fontId="14" fillId="0" borderId="13" xfId="23" applyFont="1" applyFill="1" applyBorder="1" applyAlignment="1">
      <alignment horizontal="right" vertical="center"/>
    </xf>
    <xf numFmtId="0" fontId="13" fillId="0" borderId="9" xfId="0" applyFont="1" applyFill="1" applyBorder="1" applyAlignment="1">
      <alignment/>
    </xf>
    <xf numFmtId="0" fontId="13" fillId="0" borderId="0" xfId="0" applyFont="1" applyFill="1" applyBorder="1" applyAlignment="1">
      <alignment/>
    </xf>
    <xf numFmtId="43" fontId="29" fillId="0" borderId="13" xfId="23" applyFont="1" applyFill="1" applyBorder="1" applyAlignment="1">
      <alignment horizontal="right" vertical="center"/>
    </xf>
    <xf numFmtId="43" fontId="13" fillId="0" borderId="9" xfId="23" applyFont="1" applyFill="1" applyBorder="1" applyAlignment="1">
      <alignment/>
    </xf>
    <xf numFmtId="178" fontId="13" fillId="0" borderId="0" xfId="0" applyNumberFormat="1" applyFont="1" applyFill="1" applyBorder="1" applyAlignment="1">
      <alignment/>
    </xf>
    <xf numFmtId="178" fontId="27" fillId="0" borderId="0" xfId="73" applyNumberFormat="1" applyFont="1" applyFill="1">
      <alignment vertical="center"/>
      <protection/>
    </xf>
    <xf numFmtId="0" fontId="0" fillId="0" borderId="0" xfId="0" applyFill="1" applyAlignment="1">
      <alignment vertical="center"/>
    </xf>
    <xf numFmtId="0" fontId="0" fillId="0" borderId="0" xfId="0" applyFill="1" applyAlignment="1">
      <alignment vertical="center"/>
    </xf>
    <xf numFmtId="43" fontId="0" fillId="0" borderId="0" xfId="23" applyFill="1" applyAlignment="1">
      <alignment vertical="center"/>
    </xf>
    <xf numFmtId="0" fontId="39" fillId="0" borderId="0" xfId="0" applyFont="1" applyFill="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43" fontId="0" fillId="0" borderId="9" xfId="23" applyFill="1" applyBorder="1" applyAlignment="1">
      <alignment horizontal="right" vertical="center"/>
    </xf>
    <xf numFmtId="10" fontId="0" fillId="0" borderId="9" xfId="23" applyNumberFormat="1" applyFill="1" applyBorder="1" applyAlignment="1">
      <alignment horizontal="right" vertical="center"/>
    </xf>
    <xf numFmtId="43" fontId="0" fillId="0" borderId="9" xfId="23" applyFill="1" applyBorder="1" applyAlignment="1">
      <alignment horizontal="right" vertical="center"/>
    </xf>
    <xf numFmtId="43" fontId="0" fillId="0" borderId="9" xfId="23" applyNumberFormat="1" applyFill="1" applyBorder="1" applyAlignment="1">
      <alignment horizontal="right" vertical="center"/>
    </xf>
    <xf numFmtId="0" fontId="0" fillId="0" borderId="23" xfId="0" applyFill="1" applyBorder="1" applyAlignment="1">
      <alignment vertical="center"/>
    </xf>
    <xf numFmtId="0" fontId="10" fillId="0" borderId="23" xfId="0" applyFont="1" applyFill="1" applyBorder="1" applyAlignment="1">
      <alignment horizontal="center" vertical="center"/>
    </xf>
    <xf numFmtId="43" fontId="10" fillId="0" borderId="9" xfId="23" applyFont="1" applyFill="1" applyBorder="1" applyAlignment="1">
      <alignment horizontal="right" vertical="center"/>
    </xf>
    <xf numFmtId="43" fontId="10" fillId="0" borderId="9" xfId="23" applyFont="1" applyFill="1" applyBorder="1" applyAlignment="1">
      <alignment horizontal="right" vertical="center"/>
    </xf>
    <xf numFmtId="10" fontId="10" fillId="0" borderId="9" xfId="23" applyNumberFormat="1" applyFont="1" applyFill="1" applyBorder="1" applyAlignment="1">
      <alignment horizontal="right" vertical="center"/>
    </xf>
    <xf numFmtId="0" fontId="10" fillId="0" borderId="24" xfId="0" applyFont="1" applyFill="1" applyBorder="1" applyAlignment="1">
      <alignment horizontal="center" vertical="center"/>
    </xf>
    <xf numFmtId="43" fontId="10" fillId="0" borderId="12" xfId="23" applyFont="1" applyFill="1" applyBorder="1" applyAlignment="1">
      <alignment horizontal="right" vertical="center"/>
    </xf>
    <xf numFmtId="43" fontId="10" fillId="0" borderId="12" xfId="23" applyFont="1" applyFill="1" applyBorder="1" applyAlignment="1">
      <alignment horizontal="right" vertical="center"/>
    </xf>
    <xf numFmtId="0" fontId="10" fillId="0" borderId="27" xfId="0" applyNumberFormat="1" applyFont="1" applyFill="1" applyBorder="1" applyAlignment="1">
      <alignment horizontal="center" vertical="center"/>
    </xf>
    <xf numFmtId="0" fontId="10" fillId="0" borderId="27" xfId="0" applyNumberFormat="1" applyFont="1" applyFill="1" applyBorder="1" applyAlignment="1">
      <alignment horizontal="center" vertical="center"/>
    </xf>
    <xf numFmtId="0" fontId="10" fillId="0" borderId="27" xfId="0" applyNumberFormat="1" applyFont="1" applyFill="1" applyBorder="1" applyAlignment="1">
      <alignment horizontal="center" vertical="center"/>
    </xf>
    <xf numFmtId="0" fontId="0" fillId="0" borderId="28" xfId="0" applyFill="1" applyBorder="1" applyAlignment="1">
      <alignment vertical="center"/>
    </xf>
    <xf numFmtId="43" fontId="0" fillId="0" borderId="14" xfId="23" applyFill="1" applyBorder="1" applyAlignment="1">
      <alignment horizontal="right" vertical="center"/>
    </xf>
    <xf numFmtId="43" fontId="0" fillId="0" borderId="14" xfId="23" applyFill="1" applyBorder="1" applyAlignment="1">
      <alignment horizontal="right" vertical="center"/>
    </xf>
    <xf numFmtId="10" fontId="0" fillId="0" borderId="14" xfId="23" applyNumberFormat="1" applyFill="1" applyBorder="1" applyAlignment="1">
      <alignment horizontal="right" vertical="center"/>
    </xf>
    <xf numFmtId="43" fontId="0" fillId="0" borderId="13" xfId="23" applyFill="1" applyBorder="1" applyAlignment="1">
      <alignment horizontal="right" vertical="center"/>
    </xf>
    <xf numFmtId="10" fontId="0" fillId="0" borderId="9" xfId="23" applyNumberFormat="1" applyFill="1" applyBorder="1" applyAlignment="1">
      <alignment horizontal="right" vertical="center"/>
    </xf>
    <xf numFmtId="0" fontId="0" fillId="0" borderId="23" xfId="0" applyNumberFormat="1" applyFill="1" applyBorder="1" applyAlignment="1">
      <alignment vertical="center" wrapText="1"/>
    </xf>
    <xf numFmtId="0" fontId="0" fillId="0" borderId="23" xfId="0" applyFont="1" applyFill="1" applyBorder="1" applyAlignment="1">
      <alignment horizontal="left" vertical="center"/>
    </xf>
    <xf numFmtId="43" fontId="10" fillId="0" borderId="9" xfId="23" applyFont="1" applyFill="1" applyBorder="1" applyAlignment="1">
      <alignment horizontal="right" vertical="center"/>
    </xf>
    <xf numFmtId="43" fontId="0" fillId="0" borderId="9" xfId="23" applyFont="1" applyFill="1" applyBorder="1" applyAlignment="1">
      <alignment horizontal="right" vertical="center"/>
    </xf>
    <xf numFmtId="10" fontId="10" fillId="0" borderId="9" xfId="23" applyNumberFormat="1" applyFont="1" applyFill="1" applyBorder="1" applyAlignment="1">
      <alignment horizontal="right" vertical="center"/>
    </xf>
    <xf numFmtId="43" fontId="10" fillId="0" borderId="29" xfId="23" applyFont="1" applyFill="1" applyBorder="1" applyAlignment="1">
      <alignment horizontal="right" vertical="center"/>
    </xf>
    <xf numFmtId="43" fontId="10" fillId="0" borderId="30" xfId="23" applyNumberFormat="1" applyFont="1" applyFill="1" applyBorder="1" applyAlignment="1">
      <alignment horizontal="right" vertical="center"/>
    </xf>
    <xf numFmtId="0" fontId="10" fillId="0" borderId="31"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0" fillId="0" borderId="25" xfId="0" applyFill="1" applyBorder="1" applyAlignment="1">
      <alignment vertical="center"/>
    </xf>
    <xf numFmtId="43" fontId="0" fillId="0" borderId="26" xfId="23" applyFill="1" applyBorder="1" applyAlignment="1">
      <alignment horizontal="right" vertical="center"/>
    </xf>
    <xf numFmtId="43" fontId="0" fillId="0" borderId="26" xfId="23" applyFill="1" applyBorder="1" applyAlignment="1">
      <alignment horizontal="right" vertical="center"/>
    </xf>
    <xf numFmtId="43" fontId="0" fillId="0" borderId="26" xfId="23" applyFill="1" applyBorder="1" applyAlignment="1">
      <alignment horizontal="right" vertical="center"/>
    </xf>
    <xf numFmtId="10" fontId="0" fillId="0" borderId="26" xfId="23" applyNumberFormat="1" applyFill="1" applyBorder="1" applyAlignment="1">
      <alignment horizontal="right" vertical="center"/>
    </xf>
    <xf numFmtId="0" fontId="10" fillId="0" borderId="32" xfId="0" applyFont="1" applyFill="1" applyBorder="1" applyAlignment="1">
      <alignment horizontal="center" vertical="center"/>
    </xf>
    <xf numFmtId="43" fontId="10" fillId="0" borderId="29" xfId="23" applyFont="1" applyFill="1" applyBorder="1" applyAlignment="1">
      <alignment horizontal="right" vertical="center"/>
    </xf>
    <xf numFmtId="10" fontId="10" fillId="0" borderId="29" xfId="23" applyNumberFormat="1" applyFont="1" applyFill="1" applyBorder="1" applyAlignment="1">
      <alignment horizontal="right" vertical="center"/>
    </xf>
    <xf numFmtId="178" fontId="0" fillId="0" borderId="0" xfId="0" applyNumberFormat="1" applyFill="1" applyAlignment="1">
      <alignment horizontal="right" vertical="center"/>
    </xf>
    <xf numFmtId="178" fontId="0" fillId="0" borderId="0" xfId="0" applyNumberFormat="1" applyFill="1" applyAlignment="1">
      <alignment horizontal="right" vertical="center"/>
    </xf>
    <xf numFmtId="0" fontId="10" fillId="0" borderId="33" xfId="0" applyFont="1" applyFill="1" applyBorder="1" applyAlignment="1">
      <alignment horizontal="center" vertical="center" wrapText="1"/>
    </xf>
    <xf numFmtId="43" fontId="0" fillId="0" borderId="13" xfId="23" applyFill="1" applyBorder="1" applyAlignment="1">
      <alignment horizontal="right" vertical="center"/>
    </xf>
    <xf numFmtId="43" fontId="0" fillId="0" borderId="12" xfId="23" applyFill="1" applyBorder="1" applyAlignment="1">
      <alignment horizontal="right" vertical="center"/>
    </xf>
    <xf numFmtId="43" fontId="0" fillId="0" borderId="9" xfId="23" applyFill="1" applyBorder="1" applyAlignment="1">
      <alignment vertical="center"/>
    </xf>
    <xf numFmtId="43" fontId="0" fillId="0" borderId="13" xfId="23" applyFill="1" applyBorder="1" applyAlignment="1">
      <alignment horizontal="right" vertical="center"/>
    </xf>
    <xf numFmtId="43" fontId="0" fillId="0" borderId="21" xfId="23" applyFill="1" applyBorder="1" applyAlignment="1">
      <alignment horizontal="right" vertical="center"/>
    </xf>
    <xf numFmtId="43" fontId="0" fillId="0" borderId="14" xfId="23" applyFill="1" applyBorder="1" applyAlignment="1">
      <alignment vertical="center"/>
    </xf>
    <xf numFmtId="43" fontId="0" fillId="0" borderId="34" xfId="23" applyFill="1" applyBorder="1" applyAlignment="1">
      <alignment horizontal="right" vertical="center"/>
    </xf>
    <xf numFmtId="43" fontId="0" fillId="0" borderId="21" xfId="23" applyFill="1" applyBorder="1" applyAlignment="1">
      <alignment horizontal="right" vertical="center"/>
    </xf>
    <xf numFmtId="43" fontId="0" fillId="0" borderId="13" xfId="23" applyNumberFormat="1" applyFill="1" applyBorder="1" applyAlignment="1">
      <alignment horizontal="right" vertical="center"/>
    </xf>
    <xf numFmtId="0" fontId="0" fillId="0" borderId="9" xfId="0" applyFill="1" applyBorder="1" applyAlignment="1">
      <alignment vertical="center"/>
    </xf>
    <xf numFmtId="43" fontId="0" fillId="0" borderId="9" xfId="23" applyFill="1" applyBorder="1" applyAlignment="1">
      <alignment vertical="center"/>
    </xf>
    <xf numFmtId="43" fontId="0" fillId="0" borderId="35" xfId="23" applyFill="1" applyBorder="1" applyAlignment="1">
      <alignment horizontal="right" vertical="center"/>
    </xf>
    <xf numFmtId="43" fontId="0" fillId="0" borderId="35" xfId="23" applyFill="1" applyBorder="1" applyAlignment="1">
      <alignment horizontal="right" vertical="center"/>
    </xf>
    <xf numFmtId="43" fontId="0" fillId="0" borderId="36" xfId="23" applyFill="1" applyBorder="1" applyAlignment="1">
      <alignment horizontal="right" vertical="center"/>
    </xf>
    <xf numFmtId="43" fontId="0" fillId="0" borderId="12" xfId="23" applyFill="1" applyBorder="1" applyAlignment="1">
      <alignment vertical="center"/>
    </xf>
    <xf numFmtId="43" fontId="0" fillId="0" borderId="37" xfId="23" applyFill="1" applyBorder="1" applyAlignment="1">
      <alignment horizontal="right" vertical="center"/>
    </xf>
    <xf numFmtId="43" fontId="0" fillId="0" borderId="37" xfId="23" applyFill="1" applyBorder="1" applyAlignment="1">
      <alignment horizontal="right" vertical="center"/>
    </xf>
    <xf numFmtId="0" fontId="10" fillId="0" borderId="9" xfId="0" applyFont="1" applyFill="1" applyBorder="1" applyAlignment="1">
      <alignment horizontal="center" vertical="center"/>
    </xf>
    <xf numFmtId="43" fontId="10" fillId="0" borderId="13" xfId="23" applyFont="1" applyFill="1" applyBorder="1" applyAlignment="1">
      <alignment horizontal="right" vertical="center"/>
    </xf>
    <xf numFmtId="0" fontId="0" fillId="0" borderId="9" xfId="0" applyFont="1" applyFill="1" applyBorder="1" applyAlignment="1">
      <alignment horizontal="left" vertical="center"/>
    </xf>
    <xf numFmtId="43" fontId="0" fillId="0" borderId="38" xfId="23" applyFill="1" applyBorder="1" applyAlignment="1">
      <alignment horizontal="right" vertical="center"/>
    </xf>
    <xf numFmtId="0" fontId="10" fillId="0" borderId="12" xfId="0" applyFont="1" applyFill="1" applyBorder="1" applyAlignment="1">
      <alignment horizontal="center" vertical="center"/>
    </xf>
    <xf numFmtId="43" fontId="10" fillId="0" borderId="36" xfId="23" applyFont="1" applyFill="1" applyBorder="1" applyAlignment="1">
      <alignment horizontal="right" vertical="center"/>
    </xf>
    <xf numFmtId="43" fontId="10" fillId="0" borderId="29" xfId="23" applyFont="1" applyFill="1" applyBorder="1" applyAlignment="1">
      <alignment horizontal="right" vertical="center"/>
    </xf>
    <xf numFmtId="0" fontId="10" fillId="0" borderId="39" xfId="0" applyNumberFormat="1" applyFont="1" applyFill="1" applyBorder="1" applyAlignment="1">
      <alignment horizontal="center" vertical="center"/>
    </xf>
    <xf numFmtId="0" fontId="0" fillId="0" borderId="14" xfId="0" applyFill="1" applyBorder="1" applyAlignment="1">
      <alignment vertical="center"/>
    </xf>
    <xf numFmtId="43" fontId="0" fillId="0" borderId="14" xfId="23" applyNumberFormat="1" applyFill="1" applyBorder="1" applyAlignment="1">
      <alignment horizontal="right" vertical="center"/>
    </xf>
    <xf numFmtId="0" fontId="0" fillId="0" borderId="9" xfId="0" applyNumberFormat="1" applyFill="1" applyBorder="1" applyAlignment="1">
      <alignment vertical="center" wrapText="1"/>
    </xf>
    <xf numFmtId="178" fontId="0" fillId="0" borderId="9" xfId="23" applyNumberFormat="1" applyFill="1" applyBorder="1" applyAlignment="1">
      <alignment horizontal="right" vertical="center"/>
    </xf>
    <xf numFmtId="0" fontId="0" fillId="0" borderId="22" xfId="0" applyNumberFormat="1" applyFill="1" applyBorder="1" applyAlignment="1">
      <alignment vertical="center" wrapText="1"/>
    </xf>
    <xf numFmtId="0" fontId="10" fillId="0" borderId="9" xfId="0" applyFont="1" applyFill="1" applyBorder="1" applyAlignment="1">
      <alignment horizontal="center" vertical="center"/>
    </xf>
    <xf numFmtId="43" fontId="10" fillId="0" borderId="13" xfId="23" applyNumberFormat="1" applyFont="1" applyFill="1" applyBorder="1" applyAlignment="1">
      <alignment horizontal="right" vertical="center"/>
    </xf>
    <xf numFmtId="43" fontId="0" fillId="0" borderId="13" xfId="23" applyNumberFormat="1" applyFill="1" applyBorder="1" applyAlignment="1">
      <alignment horizontal="right" vertical="center"/>
    </xf>
    <xf numFmtId="0" fontId="0" fillId="0" borderId="12" xfId="0" applyFill="1" applyBorder="1" applyAlignment="1">
      <alignment vertical="center"/>
    </xf>
    <xf numFmtId="43" fontId="0" fillId="0" borderId="12" xfId="23" applyFill="1" applyBorder="1" applyAlignment="1">
      <alignment horizontal="right" vertical="center"/>
    </xf>
    <xf numFmtId="43" fontId="0" fillId="0" borderId="12" xfId="23" applyFill="1" applyBorder="1" applyAlignment="1">
      <alignment horizontal="right" vertical="center"/>
    </xf>
    <xf numFmtId="43" fontId="10" fillId="0" borderId="9" xfId="23" applyNumberFormat="1" applyFont="1" applyFill="1" applyBorder="1" applyAlignment="1">
      <alignment horizontal="right" vertical="center"/>
    </xf>
    <xf numFmtId="0" fontId="10" fillId="0" borderId="31" xfId="0" applyNumberFormat="1" applyFont="1" applyFill="1" applyBorder="1" applyAlignment="1">
      <alignment horizontal="center" vertical="center"/>
    </xf>
    <xf numFmtId="0" fontId="0" fillId="0" borderId="26" xfId="0" applyFill="1" applyBorder="1" applyAlignment="1">
      <alignmen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43" fontId="0" fillId="0" borderId="36" xfId="23" applyFill="1" applyBorder="1" applyAlignment="1">
      <alignment horizontal="right" vertical="center"/>
    </xf>
    <xf numFmtId="0" fontId="0" fillId="0" borderId="12" xfId="0" applyFill="1" applyBorder="1" applyAlignment="1">
      <alignment vertical="center" wrapText="1"/>
    </xf>
    <xf numFmtId="0" fontId="10" fillId="0" borderId="29" xfId="0" applyFont="1" applyFill="1" applyBorder="1" applyAlignment="1">
      <alignment horizontal="center" vertical="center"/>
    </xf>
    <xf numFmtId="43" fontId="0" fillId="0" borderId="0" xfId="23" applyFill="1" applyAlignment="1">
      <alignment horizontal="right" vertical="center"/>
    </xf>
    <xf numFmtId="43" fontId="10" fillId="0" borderId="40" xfId="23" applyFont="1" applyFill="1" applyBorder="1" applyAlignment="1">
      <alignment horizontal="center" vertical="center" wrapText="1"/>
    </xf>
    <xf numFmtId="43" fontId="10" fillId="0" borderId="40" xfId="23" applyFont="1" applyFill="1" applyBorder="1" applyAlignment="1">
      <alignment horizontal="center" vertical="center" wrapText="1"/>
    </xf>
    <xf numFmtId="43" fontId="10" fillId="0" borderId="41" xfId="23" applyFont="1" applyFill="1" applyBorder="1" applyAlignment="1">
      <alignment horizontal="center" vertical="center" wrapText="1"/>
    </xf>
    <xf numFmtId="10" fontId="0" fillId="0" borderId="36" xfId="23" applyNumberFormat="1" applyFill="1" applyBorder="1" applyAlignment="1">
      <alignment horizontal="right" vertical="center"/>
    </xf>
    <xf numFmtId="43" fontId="0" fillId="0" borderId="13" xfId="23" applyFill="1" applyBorder="1" applyAlignment="1">
      <alignment vertical="center"/>
    </xf>
    <xf numFmtId="43" fontId="0" fillId="0" borderId="42" xfId="23" applyFill="1" applyBorder="1" applyAlignment="1">
      <alignment horizontal="right" vertical="center"/>
    </xf>
    <xf numFmtId="10" fontId="0" fillId="0" borderId="0" xfId="0" applyNumberFormat="1" applyAlignment="1">
      <alignment vertical="center"/>
    </xf>
    <xf numFmtId="43" fontId="0" fillId="0" borderId="22" xfId="23" applyFill="1" applyBorder="1" applyAlignment="1">
      <alignment horizontal="right" vertical="center"/>
    </xf>
    <xf numFmtId="43" fontId="0" fillId="0" borderId="22" xfId="23" applyFill="1" applyBorder="1" applyAlignment="1">
      <alignment vertical="center"/>
    </xf>
    <xf numFmtId="43" fontId="0" fillId="0" borderId="42" xfId="23" applyFill="1" applyBorder="1" applyAlignment="1">
      <alignment vertical="center"/>
    </xf>
    <xf numFmtId="43" fontId="0" fillId="0" borderId="22" xfId="23" applyFill="1" applyBorder="1" applyAlignment="1">
      <alignment horizontal="right" vertical="center"/>
    </xf>
    <xf numFmtId="43" fontId="0" fillId="0" borderId="22" xfId="23" applyFill="1" applyBorder="1" applyAlignment="1">
      <alignment vertical="center"/>
    </xf>
    <xf numFmtId="43" fontId="0" fillId="0" borderId="13" xfId="23" applyFill="1" applyBorder="1" applyAlignment="1">
      <alignment vertical="center"/>
    </xf>
    <xf numFmtId="43" fontId="0" fillId="0" borderId="42" xfId="23" applyFill="1" applyBorder="1" applyAlignment="1">
      <alignment vertical="center"/>
    </xf>
    <xf numFmtId="43" fontId="0" fillId="0" borderId="13" xfId="23" applyFill="1" applyBorder="1" applyAlignment="1">
      <alignment horizontal="right" vertical="center"/>
    </xf>
    <xf numFmtId="178" fontId="0" fillId="0" borderId="0" xfId="0" applyNumberFormat="1" applyAlignment="1">
      <alignment vertical="center"/>
    </xf>
    <xf numFmtId="43" fontId="0" fillId="0" borderId="36" xfId="23" applyFill="1" applyBorder="1" applyAlignment="1">
      <alignment horizontal="right" vertical="center"/>
    </xf>
    <xf numFmtId="43" fontId="0" fillId="0" borderId="36" xfId="23" applyFill="1" applyBorder="1" applyAlignment="1">
      <alignment vertical="center"/>
    </xf>
    <xf numFmtId="43" fontId="10" fillId="0" borderId="13" xfId="23" applyFont="1" applyFill="1" applyBorder="1" applyAlignment="1">
      <alignment horizontal="right" vertical="center"/>
    </xf>
    <xf numFmtId="43" fontId="10" fillId="0" borderId="13" xfId="23" applyFont="1" applyFill="1" applyBorder="1" applyAlignment="1">
      <alignment vertical="center"/>
    </xf>
    <xf numFmtId="43" fontId="10" fillId="0" borderId="42" xfId="23" applyFont="1" applyFill="1" applyBorder="1" applyAlignment="1">
      <alignment horizontal="right" vertical="center"/>
    </xf>
    <xf numFmtId="43" fontId="10" fillId="0" borderId="30" xfId="23" applyFont="1" applyFill="1" applyBorder="1" applyAlignment="1">
      <alignment horizontal="right" vertical="center"/>
    </xf>
    <xf numFmtId="43" fontId="10" fillId="0" borderId="30" xfId="23" applyFont="1" applyFill="1" applyBorder="1" applyAlignment="1">
      <alignment vertical="center"/>
    </xf>
    <xf numFmtId="43" fontId="10" fillId="0" borderId="43" xfId="23" applyFont="1" applyFill="1" applyBorder="1" applyAlignment="1">
      <alignment horizontal="right" vertical="center"/>
    </xf>
    <xf numFmtId="10" fontId="10" fillId="0" borderId="0" xfId="0" applyNumberFormat="1" applyFont="1" applyFill="1" applyAlignment="1">
      <alignment horizontal="center" vertical="center"/>
    </xf>
    <xf numFmtId="43" fontId="10" fillId="0" borderId="0" xfId="23" applyFont="1" applyFill="1" applyAlignment="1">
      <alignment horizontal="center" vertical="center"/>
    </xf>
    <xf numFmtId="10" fontId="0" fillId="0" borderId="40" xfId="23" applyNumberFormat="1" applyFill="1" applyBorder="1" applyAlignment="1">
      <alignment horizontal="right" vertical="center"/>
    </xf>
    <xf numFmtId="43" fontId="0" fillId="0" borderId="26" xfId="23" applyNumberFormat="1" applyFill="1" applyBorder="1" applyAlignment="1">
      <alignment horizontal="right" vertical="center"/>
    </xf>
    <xf numFmtId="43" fontId="0" fillId="0" borderId="40" xfId="23" applyNumberFormat="1" applyFill="1" applyBorder="1" applyAlignment="1">
      <alignment horizontal="right" vertical="center"/>
    </xf>
    <xf numFmtId="43" fontId="0" fillId="0" borderId="40" xfId="23" applyFill="1" applyBorder="1" applyAlignment="1">
      <alignment vertical="center"/>
    </xf>
    <xf numFmtId="43" fontId="0" fillId="0" borderId="41" xfId="23" applyNumberFormat="1" applyFill="1" applyBorder="1" applyAlignment="1">
      <alignment horizontal="right" vertical="center"/>
    </xf>
    <xf numFmtId="10" fontId="0" fillId="0" borderId="13" xfId="23" applyNumberFormat="1" applyFill="1" applyBorder="1" applyAlignment="1">
      <alignment horizontal="right" vertical="center"/>
    </xf>
    <xf numFmtId="43" fontId="0" fillId="0" borderId="21" xfId="23" applyNumberFormat="1" applyFill="1" applyBorder="1" applyAlignment="1">
      <alignment horizontal="right" vertical="center"/>
    </xf>
    <xf numFmtId="43" fontId="0" fillId="0" borderId="21" xfId="23" applyFill="1" applyBorder="1" applyAlignment="1">
      <alignment horizontal="right" vertical="center"/>
    </xf>
    <xf numFmtId="43" fontId="0" fillId="0" borderId="21" xfId="23" applyFill="1" applyBorder="1" applyAlignment="1">
      <alignment vertical="center"/>
    </xf>
    <xf numFmtId="43" fontId="0" fillId="0" borderId="44" xfId="23" applyFill="1" applyBorder="1" applyAlignment="1">
      <alignment vertical="center"/>
    </xf>
    <xf numFmtId="10" fontId="10" fillId="0" borderId="13" xfId="23" applyNumberFormat="1" applyFont="1" applyFill="1" applyBorder="1" applyAlignment="1">
      <alignment horizontal="right" vertical="center"/>
    </xf>
    <xf numFmtId="43" fontId="10" fillId="0" borderId="13" xfId="23" applyNumberFormat="1" applyFont="1" applyFill="1" applyBorder="1" applyAlignment="1">
      <alignment horizontal="right" vertical="center"/>
    </xf>
    <xf numFmtId="43" fontId="10" fillId="0" borderId="42" xfId="23" applyNumberFormat="1" applyFont="1" applyFill="1" applyBorder="1" applyAlignment="1">
      <alignment horizontal="right" vertical="center"/>
    </xf>
    <xf numFmtId="10" fontId="10" fillId="0" borderId="30" xfId="23" applyNumberFormat="1" applyFont="1" applyFill="1" applyBorder="1" applyAlignment="1">
      <alignment horizontal="right" vertical="center"/>
    </xf>
    <xf numFmtId="43" fontId="10" fillId="0" borderId="9" xfId="23" applyNumberFormat="1" applyFont="1" applyFill="1" applyBorder="1" applyAlignment="1">
      <alignment horizontal="right" vertical="center"/>
    </xf>
    <xf numFmtId="43" fontId="10" fillId="0" borderId="30" xfId="23" applyFont="1" applyFill="1" applyBorder="1" applyAlignment="1">
      <alignment horizontal="right" vertical="center"/>
    </xf>
    <xf numFmtId="43" fontId="10" fillId="0" borderId="30" xfId="23" applyNumberFormat="1" applyFont="1" applyFill="1" applyBorder="1" applyAlignment="1">
      <alignment horizontal="right" vertical="center"/>
    </xf>
    <xf numFmtId="43" fontId="10" fillId="0" borderId="43" xfId="23" applyNumberFormat="1" applyFont="1" applyFill="1" applyBorder="1" applyAlignment="1">
      <alignment horizontal="right" vertical="center"/>
    </xf>
    <xf numFmtId="10" fontId="0" fillId="0" borderId="26" xfId="23" applyNumberFormat="1" applyFill="1" applyBorder="1" applyAlignment="1">
      <alignment horizontal="right" vertical="center"/>
    </xf>
    <xf numFmtId="43" fontId="0" fillId="0" borderId="40" xfId="23" applyFill="1" applyBorder="1" applyAlignment="1">
      <alignment horizontal="right" vertical="center"/>
    </xf>
    <xf numFmtId="43" fontId="0" fillId="0" borderId="26" xfId="23" applyFill="1" applyBorder="1" applyAlignment="1">
      <alignment vertical="center"/>
    </xf>
    <xf numFmtId="43" fontId="0" fillId="0" borderId="41" xfId="23" applyFill="1" applyBorder="1" applyAlignment="1">
      <alignment horizontal="right" vertical="center"/>
    </xf>
    <xf numFmtId="43" fontId="0" fillId="0" borderId="42" xfId="23" applyFill="1" applyBorder="1" applyAlignment="1">
      <alignment horizontal="right" vertical="center"/>
    </xf>
    <xf numFmtId="10" fontId="10" fillId="0" borderId="29" xfId="23" applyNumberFormat="1" applyFont="1" applyFill="1" applyBorder="1" applyAlignment="1">
      <alignment horizontal="right" vertical="center"/>
    </xf>
    <xf numFmtId="43" fontId="10" fillId="0" borderId="30" xfId="23" applyFont="1" applyFill="1" applyBorder="1" applyAlignment="1">
      <alignment horizontal="right" vertical="center"/>
    </xf>
    <xf numFmtId="43" fontId="10" fillId="0" borderId="29" xfId="23" applyNumberFormat="1" applyFont="1" applyFill="1" applyBorder="1" applyAlignment="1">
      <alignment horizontal="right" vertical="center"/>
    </xf>
    <xf numFmtId="43" fontId="10" fillId="0" borderId="43" xfId="23" applyFont="1" applyFill="1" applyBorder="1" applyAlignment="1">
      <alignment horizontal="right" vertical="center"/>
    </xf>
    <xf numFmtId="0" fontId="0" fillId="0" borderId="0" xfId="0" applyNumberForma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vertical="center"/>
    </xf>
    <xf numFmtId="0" fontId="10" fillId="0" borderId="45" xfId="0" applyFont="1" applyFill="1" applyBorder="1" applyAlignment="1">
      <alignment horizontal="center" vertical="center"/>
    </xf>
    <xf numFmtId="43" fontId="0" fillId="0" borderId="46" xfId="23" applyFill="1" applyBorder="1" applyAlignment="1">
      <alignment horizontal="right" vertical="center"/>
    </xf>
    <xf numFmtId="43" fontId="10" fillId="0" borderId="46" xfId="23" applyFont="1" applyFill="1" applyBorder="1" applyAlignment="1">
      <alignment horizontal="right" vertical="center"/>
    </xf>
    <xf numFmtId="10" fontId="10" fillId="0" borderId="46" xfId="23" applyNumberFormat="1" applyFont="1" applyFill="1" applyBorder="1" applyAlignment="1">
      <alignment horizontal="right" vertical="center"/>
    </xf>
    <xf numFmtId="0" fontId="0" fillId="0" borderId="0" xfId="0" applyNumberFormat="1" applyFill="1" applyBorder="1" applyAlignment="1">
      <alignment vertical="center"/>
    </xf>
    <xf numFmtId="0" fontId="10" fillId="0" borderId="46" xfId="0" applyFont="1" applyFill="1" applyBorder="1" applyAlignment="1">
      <alignment horizontal="center" vertical="center"/>
    </xf>
    <xf numFmtId="43" fontId="10" fillId="0" borderId="46" xfId="23" applyNumberFormat="1" applyFont="1" applyFill="1" applyBorder="1" applyAlignment="1">
      <alignment horizontal="right" vertical="center"/>
    </xf>
    <xf numFmtId="10" fontId="0" fillId="0" borderId="0" xfId="0" applyNumberFormat="1" applyFill="1" applyAlignment="1">
      <alignment horizontal="center" vertical="center"/>
    </xf>
    <xf numFmtId="43" fontId="0" fillId="0" borderId="0" xfId="23" applyFill="1" applyAlignment="1">
      <alignment horizontal="center" vertical="center"/>
    </xf>
    <xf numFmtId="10" fontId="10" fillId="0" borderId="46" xfId="0" applyNumberFormat="1" applyFont="1" applyFill="1" applyBorder="1" applyAlignment="1">
      <alignment vertical="center"/>
    </xf>
    <xf numFmtId="43" fontId="10" fillId="0" borderId="47" xfId="23" applyFont="1" applyFill="1" applyBorder="1" applyAlignment="1">
      <alignment vertical="center"/>
    </xf>
    <xf numFmtId="43" fontId="10" fillId="0" borderId="47" xfId="23" applyNumberFormat="1" applyFont="1" applyFill="1" applyBorder="1" applyAlignment="1">
      <alignment horizontal="right" vertical="center"/>
    </xf>
    <xf numFmtId="43" fontId="10" fillId="0" borderId="48" xfId="23" applyFont="1" applyFill="1" applyBorder="1" applyAlignment="1">
      <alignment horizontal="right" vertical="center"/>
    </xf>
  </cellXfs>
  <cellStyles count="62">
    <cellStyle name="Normal" xfId="0"/>
    <cellStyle name="Currency [0]" xfId="15"/>
    <cellStyle name="20% - 强调文字颜色 3" xfId="16"/>
    <cellStyle name="输入" xfId="17"/>
    <cellStyle name="Currency" xfId="18"/>
    <cellStyle name="Comma [0]" xfId="19"/>
    <cellStyle name="常规_2018年中山市财政预算收支草案20180111" xfId="20"/>
    <cellStyle name="40% - 强调文字颜色 3" xfId="21"/>
    <cellStyle name="差" xfId="22"/>
    <cellStyle name="Comma" xfId="23"/>
    <cellStyle name="常规_Xl0000049" xfId="24"/>
    <cellStyle name="常规_一般公共预算支出明细 " xfId="25"/>
    <cellStyle name="60% - 强调文字颜色 3" xfId="26"/>
    <cellStyle name="Hyperlink" xfId="27"/>
    <cellStyle name="Percent" xfId="28"/>
    <cellStyle name="常规_中山市南区2019年预算草案1.4" xfId="29"/>
    <cellStyle name="Followed Hyperlink" xfId="30"/>
    <cellStyle name="注释" xfId="31"/>
    <cellStyle name="60% - 强调文字颜色 2" xfId="32"/>
    <cellStyle name="标题 4" xfId="33"/>
    <cellStyle name="警告文本" xfId="34"/>
    <cellStyle name="标题" xfId="35"/>
    <cellStyle name="解释性文本" xfId="36"/>
    <cellStyle name="常规_2007年保工资、保运转最低支出标准"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_Sheet2"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_2015.12.22(调整表11）参照省的表二" xfId="63"/>
    <cellStyle name="强调文字颜色 5" xfId="64"/>
    <cellStyle name="40% - 强调文字颜色 5" xfId="65"/>
    <cellStyle name="常规_市本级2016年一般公共预算支出明细草案（按功能类科目）1 2" xfId="66"/>
    <cellStyle name="60% - 强调文字颜色 5" xfId="67"/>
    <cellStyle name="强调文字颜色 6" xfId="68"/>
    <cellStyle name="40% - 强调文字颜色 6" xfId="69"/>
    <cellStyle name="常规_2016年区预算调整（合并）" xfId="70"/>
    <cellStyle name="60% - 强调文字颜色 6" xfId="71"/>
    <cellStyle name="常规_2016预算报告附件2&amp;amp;amp;amp;amp;amp;amp;3" xfId="72"/>
    <cellStyle name="常规_2016预算报告附件2&amp;3" xfId="73"/>
    <cellStyle name="常规 7" xfId="74"/>
    <cellStyle name="常规_2008年预算收支草案_2014年预算草案三稿(1 9)"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6.&#39044;&#20915;&#31639;&#25253;&#21578;\&#20013;&#36130;&#39044;%20&#12308;2019&#12309;71&#21495;%20&#20851;&#20110;&#21360;&#21457;&#21508;&#38215;&#21306;&#39044;&#20915;&#31639;&#20844;&#24320;&#27169;&#26495;&#30340;&#36890;&#30693;\&#20851;&#20110;&#21360;&#21457;&#21508;&#38215;&#20851;&#20110;&#21360;&#21457;&#21508;&#38215;&#65288;&#21306;&#65289;&#39044;&#20915;&#31639;&#20844;&#24320;&#27169;&#26495;&#30340;&#36890;&#30693;\&#38468;&#20214;1%2020XX%20%20%20&#24180;%20&#38215;&#65288;&#21306;&#65289;&#32423;%20&#25919;&#24220;&#39044;&#31639;&#20844;&#24320;&#27169;&#26495;\20XX&#24180;&#38215;&#21306;&#25919;&#24220;&#39044;&#31639;&#20844;&#24320;&#27169;&#264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6.&#39044;&#20915;&#31639;&#25253;&#21578;\&#20013;&#36130;&#39044;%20&#12308;2019&#12309;71&#21495;%20&#20851;&#20110;&#21360;&#21457;&#21508;&#38215;&#21306;&#39044;&#20915;&#31639;&#20844;&#24320;&#27169;&#26495;&#30340;&#36890;&#30693;\&#20851;&#20110;&#21360;&#21457;&#21508;&#38215;&#20851;&#20110;&#21360;&#21457;&#21508;&#38215;&#65288;&#21306;&#65289;&#39044;&#20915;&#31639;&#20844;&#24320;&#27169;&#26495;&#30340;&#36890;&#30693;\&#38468;&#20214;1%2020XX%20%20%20&#24180;%20&#38215;&#65288;&#21306;&#65289;&#32423;%20&#25919;&#24220;&#39044;&#31639;&#20844;&#24320;&#27169;&#26495;\20XX&#24180;&#38215;&#21306;&#25919;&#24220;&#39044;&#31639;&#20844;&#24320;&#27169;&#264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26032;&#24066;&#21439;&#32452;&#24037;&#20316;\&#36130;&#25919;&#20307;&#21046;\&#21439;&#32423;&#22522;&#26412;&#36130;&#21147;&#20445;&#38556;&#26426;&#21046;\20190527-&#36130;&#25919;&#37096;&#24102;&#22238;&#36164;&#26009;\20190515-&#36130;&#25919;&#37096;\&#21439;&#32423;&#22522;&#26412;&#36130;&#21147;&#20445;&#38556;&#26426;&#21046;\2019&#24180;&#21439;&#20445;&#27979;&#31639;&#34920;\0927&#21457;&#24191;&#19996;&#21494;\&#31532;&#20108;&#38454;&#27573;&#65288;&#32467;&#26524;&#24615;&#22791;&#20221;&#65289;&#65306;2019&#24180;&#21439;&#32423;&#22522;&#26412;&#36130;&#21147;&#20445;&#38556;&#36716;&#31227;&#25903;&#20184;&#27979;&#31639;0623MR.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19977;&#20445;&#39044;&#31639;&#32534;&#21046;&#23457;&#26680;\&#65281;&#65281;2019&#24180;&#30465;&#23450;&#8220;&#19977;&#20445;&#8221;&#38656;&#27714;&#24773;&#20917;&#34920;&#65288;&#32844;&#19994;&#24180;&#37329;&#19981;&#35745;&#20837;&#30465;&#26631;&#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25105;&#30340;\2014\2014&#24180;&#39044;&#31639;\2014&#24180;&#39044;&#3163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ocuments%20and%20Settings\czk\Local%20Settings\Temporary%20Internet%20Files\OLK49A\2014&#24180;&#39044;&#31639;&#34920;&#26684;&#65288;&#22478;&#2130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Documents%20and%20Settings\czk\Local%20Settings\Temporary%20Internet%20Files\OLK49A\2014&#24180;&#39044;&#31639;&#34920;&#26684;&#65288;&#22478;&#2130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一般公共预算收入"/>
      <sheetName val="2、一般公共预算支出"/>
      <sheetName val="3、一般公共预算支出表（按功能分类项级科目）"/>
      <sheetName val="4、一般公共预算支出表（按政府预算经济分类款级科目）"/>
      <sheetName val="5、一般公共预算“三公”经费表"/>
      <sheetName val="6、政府性基金收入"/>
      <sheetName val="7、政府性基金支出"/>
      <sheetName val="8、政府性基金支出（按功能分类项级科目）"/>
      <sheetName val="9、政府债券转贷及还本情况表"/>
      <sheetName val="一般公共预算支出明细表（按功能类至项级）"/>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一般公共预算收入"/>
      <sheetName val="2、一般公共预算支出"/>
      <sheetName val="3、一般公共预算支出表（按功能分类项级科目）"/>
      <sheetName val="4、一般公共预算支出表（按政府预算经济分类款级科目）"/>
      <sheetName val="5、一般公共预算“三公”经费表"/>
      <sheetName val="6、政府性基金收入"/>
      <sheetName val="7、政府性基金支出"/>
      <sheetName val="8、政府性基金支出（按功能分类项级科目）"/>
      <sheetName val="9、政府债券转贷及还本情况表"/>
      <sheetName val="一般公共预算支出明细表（按功能类至项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J02-1分配因素"/>
      <sheetName val="J02-1三保补助"/>
      <sheetName val="一、结果表"/>
      <sheetName val="J01-发文表"/>
      <sheetName val="J02-3改善均衡度奖励"/>
      <sheetName val="J03阶段性财力补助"/>
      <sheetName val="二、过渡表"/>
      <sheetName val="Sheet1"/>
      <sheetName val="G013+1补助"/>
      <sheetName val="J02-2减税补助"/>
      <sheetName val="深度贫困县补助"/>
      <sheetName val="G01-1三保付息"/>
      <sheetName val="G03-1均衡度奖励"/>
      <sheetName val="省级财力下沉奖励"/>
      <sheetName val="G04困难系数"/>
      <sheetName val="三、测算表"/>
      <sheetName val="C01-1工资运转"/>
      <sheetName val="C01-2民生"/>
      <sheetName val="C02三保财力"/>
      <sheetName val="C03-2均衡度测算"/>
      <sheetName val="四、基础数据"/>
      <sheetName val="J01编码表"/>
      <sheetName val="J02-1标准"/>
      <sheetName val="J02-2分省基础数据"/>
      <sheetName val="J02-3分县基础数据"/>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一部分 基础数据"/>
      <sheetName val="A01 人口"/>
      <sheetName val="A02 国标保工资保运转需求"/>
      <sheetName val="A03 国标保基本民生需求"/>
      <sheetName val="第二部分 范围和标准"/>
      <sheetName val="B01 保工资保运转"/>
      <sheetName val="B02 保基本民生"/>
      <sheetName val="第三部分 测算结果"/>
      <sheetName val="C01 保工资保运转需求（规范津补贴按实际计算，省标） "/>
      <sheetName val="C02 保基本民生需求（省标）"/>
      <sheetName val="C03 财力水平"/>
      <sheetName val="C04  财力保障水平（省标，津补贴按实际计算）"/>
      <sheetName val="C04  财力保障水平（省标，津补贴按3万计算）"/>
      <sheetName val="第四部分 其他"/>
      <sheetName val="D01 保工资保运转（国标）"/>
      <sheetName val="D02 保基本民生需求（国标）"/>
      <sheetName val="D03 财力保障水平（国标）"/>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预算内(全市）"/>
      <sheetName val="预算内（市本级）"/>
      <sheetName val="预算内（火炬）"/>
      <sheetName val="预算支出明细表"/>
      <sheetName val="三公经费"/>
      <sheetName val="预算内基金（全市）"/>
      <sheetName val="预算内基金（市本级）"/>
      <sheetName val="预算内基金（火炬）"/>
      <sheetName val="基金明细表"/>
      <sheetName val="2013年支出情况表（全市公共财政和基金)"/>
      <sheetName val="国资经营（全市）"/>
      <sheetName val="国资经营（市本级）"/>
      <sheetName val="国资经营（火炬区）"/>
      <sheetName val="社保基金预算"/>
      <sheetName val="收入来源"/>
      <sheetName val="基建汇总"/>
      <sheetName val="(1)新建  (2)"/>
      <sheetName val="汇总"/>
      <sheetName val="价格调节基金"/>
      <sheetName val="促进就业资金"/>
      <sheetName val="拥军优属保障金"/>
      <sheetName val="水利建设资金"/>
      <sheetName val="住房保障专项资金（廉租房）"/>
      <sheetName val="其他资金"/>
      <sheetName val="财政专户明细"/>
      <sheetName val="汇总 (2)"/>
      <sheetName val="石岐区"/>
      <sheetName val="东区"/>
      <sheetName val="西区"/>
      <sheetName val="南区"/>
      <sheetName val="五桂山"/>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表一（城区公共财政预算报表）"/>
      <sheetName val="表二 （预算支出表）"/>
      <sheetName val="表三（政府性基金报表）"/>
      <sheetName val="表四（非税收入明细表）"/>
      <sheetName val="表五（决算信息公开自查表）"/>
      <sheetName val="表六（预算公开自查表 ）"/>
      <sheetName val="表七（转移性收入安排的支出预算）"/>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表一（城区公共财政预算报表）"/>
      <sheetName val="表二 （预算支出表）"/>
      <sheetName val="表三（政府性基金报表）"/>
      <sheetName val="表四（非税收入明细表）"/>
      <sheetName val="表五（决算信息公开自查表）"/>
      <sheetName val="表六（预算公开自查表 ）"/>
      <sheetName val="表七（转移性收入安排的支出预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9"/>
  <sheetViews>
    <sheetView tabSelected="1" zoomScale="90" zoomScaleNormal="90" zoomScaleSheetLayoutView="100" workbookViewId="0" topLeftCell="A1">
      <pane xSplit="3" ySplit="4" topLeftCell="D23" activePane="bottomRight" state="frozen"/>
      <selection pane="bottomRight" activeCell="A2" sqref="A2:U2"/>
    </sheetView>
  </sheetViews>
  <sheetFormatPr defaultColWidth="9.00390625" defaultRowHeight="13.5"/>
  <cols>
    <col min="1" max="1" width="34.875" style="319" customWidth="1"/>
    <col min="2" max="2" width="12.625" style="319" hidden="1" customWidth="1"/>
    <col min="3" max="3" width="12.875" style="319" hidden="1" customWidth="1"/>
    <col min="4" max="5" width="13.125" style="319" hidden="1" customWidth="1"/>
    <col min="6" max="6" width="14.125" style="319" customWidth="1"/>
    <col min="7" max="7" width="15.00390625" style="320" customWidth="1"/>
    <col min="8" max="8" width="12.875" style="319" customWidth="1"/>
    <col min="9" max="9" width="13.875" style="319" customWidth="1"/>
    <col min="10" max="10" width="32.75390625" style="319" customWidth="1"/>
    <col min="11" max="12" width="12.625" style="319" hidden="1" customWidth="1"/>
    <col min="13" max="13" width="13.125" style="319" hidden="1" customWidth="1"/>
    <col min="14" max="14" width="14.125" style="319" hidden="1" customWidth="1"/>
    <col min="15" max="15" width="15.25390625" style="319" customWidth="1"/>
    <col min="16" max="16" width="14.75390625" style="320" customWidth="1"/>
    <col min="17" max="17" width="11.125" style="319" customWidth="1"/>
    <col min="18" max="19" width="14.25390625" style="321" hidden="1" customWidth="1"/>
    <col min="20" max="20" width="17.375" style="321" hidden="1" customWidth="1"/>
    <col min="21" max="21" width="14.25390625" style="321" customWidth="1"/>
    <col min="22" max="23" width="13.75390625" style="0" bestFit="1" customWidth="1"/>
    <col min="24" max="24" width="12.625" style="0" bestFit="1" customWidth="1"/>
    <col min="25" max="25" width="17.25390625" style="0" customWidth="1"/>
    <col min="26" max="26" width="11.625" style="0" customWidth="1"/>
  </cols>
  <sheetData>
    <row r="1" ht="18" customHeight="1">
      <c r="A1" s="3" t="s">
        <v>0</v>
      </c>
    </row>
    <row r="2" spans="1:21" ht="30.75" customHeight="1">
      <c r="A2" s="322" t="s">
        <v>1</v>
      </c>
      <c r="B2" s="322"/>
      <c r="C2" s="322"/>
      <c r="D2" s="322"/>
      <c r="E2" s="322"/>
      <c r="F2" s="322"/>
      <c r="G2" s="322"/>
      <c r="H2" s="322"/>
      <c r="I2" s="322"/>
      <c r="J2" s="322"/>
      <c r="K2" s="322"/>
      <c r="L2" s="322"/>
      <c r="M2" s="322"/>
      <c r="N2" s="322"/>
      <c r="O2" s="322"/>
      <c r="P2" s="322"/>
      <c r="Q2" s="322"/>
      <c r="R2" s="322"/>
      <c r="S2" s="322"/>
      <c r="T2" s="322"/>
      <c r="U2" s="322"/>
    </row>
    <row r="3" spans="15:21" ht="13.5" customHeight="1">
      <c r="O3" s="366"/>
      <c r="P3" s="367"/>
      <c r="Q3" s="366"/>
      <c r="R3" s="413"/>
      <c r="S3" s="413"/>
      <c r="T3" s="413"/>
      <c r="U3" s="413" t="s">
        <v>2</v>
      </c>
    </row>
    <row r="4" spans="1:21" ht="28.5" customHeight="1">
      <c r="A4" s="323" t="s">
        <v>3</v>
      </c>
      <c r="B4" s="324" t="s">
        <v>4</v>
      </c>
      <c r="C4" s="325" t="s">
        <v>5</v>
      </c>
      <c r="D4" s="325" t="s">
        <v>6</v>
      </c>
      <c r="E4" s="325" t="s">
        <v>5</v>
      </c>
      <c r="F4" s="325" t="s">
        <v>7</v>
      </c>
      <c r="G4" s="326" t="s">
        <v>8</v>
      </c>
      <c r="H4" s="325" t="s">
        <v>9</v>
      </c>
      <c r="I4" s="325" t="s">
        <v>10</v>
      </c>
      <c r="J4" s="324" t="s">
        <v>11</v>
      </c>
      <c r="K4" s="324" t="s">
        <v>4</v>
      </c>
      <c r="L4" s="325" t="s">
        <v>5</v>
      </c>
      <c r="M4" s="368" t="s">
        <v>12</v>
      </c>
      <c r="N4" s="368" t="s">
        <v>5</v>
      </c>
      <c r="O4" s="325" t="s">
        <v>7</v>
      </c>
      <c r="P4" s="326" t="s">
        <v>8</v>
      </c>
      <c r="Q4" s="325" t="s">
        <v>9</v>
      </c>
      <c r="R4" s="414" t="s">
        <v>13</v>
      </c>
      <c r="S4" s="414" t="s">
        <v>14</v>
      </c>
      <c r="T4" s="415" t="s">
        <v>15</v>
      </c>
      <c r="U4" s="416" t="s">
        <v>16</v>
      </c>
    </row>
    <row r="5" spans="1:22" ht="24" customHeight="1">
      <c r="A5" s="294" t="s">
        <v>17</v>
      </c>
      <c r="B5" s="327">
        <f aca="true" t="shared" si="0" ref="B5:G5">B6+B7</f>
        <v>9935.65</v>
      </c>
      <c r="C5" s="327">
        <f t="shared" si="0"/>
        <v>-1377</v>
      </c>
      <c r="D5" s="327">
        <v>11252.34</v>
      </c>
      <c r="E5" s="327">
        <f t="shared" si="0"/>
        <v>-949.15</v>
      </c>
      <c r="F5" s="327">
        <f t="shared" si="0"/>
        <v>17109.879999999997</v>
      </c>
      <c r="G5" s="180">
        <f t="shared" si="0"/>
        <v>14153.78</v>
      </c>
      <c r="H5" s="328">
        <f>G5/F5</f>
        <v>0.8272284785165064</v>
      </c>
      <c r="I5" s="180">
        <f>I6+I7</f>
        <v>22902.8</v>
      </c>
      <c r="J5" s="293" t="s">
        <v>18</v>
      </c>
      <c r="K5" s="327">
        <f>SUM(K6:K31)</f>
        <v>44324.25</v>
      </c>
      <c r="L5" s="369">
        <f>SUM(L6:L31)</f>
        <v>-8228.7</v>
      </c>
      <c r="M5" s="327">
        <v>38085.83</v>
      </c>
      <c r="N5" s="180">
        <f aca="true" t="shared" si="1" ref="N5:P5">SUM(N6:N30)</f>
        <v>3588.31039</v>
      </c>
      <c r="O5" s="180">
        <f t="shared" si="1"/>
        <v>52270.748000000014</v>
      </c>
      <c r="P5" s="370">
        <f t="shared" si="1"/>
        <v>39745.83000000001</v>
      </c>
      <c r="Q5" s="417">
        <f aca="true" t="shared" si="2" ref="Q5:Q19">P5/O5</f>
        <v>0.7603838001323416</v>
      </c>
      <c r="R5" s="370">
        <f aca="true" t="shared" si="3" ref="R5:U5">SUM(R6:R30)</f>
        <v>46908.08</v>
      </c>
      <c r="S5" s="410"/>
      <c r="T5" s="418">
        <f t="shared" si="3"/>
        <v>938.397</v>
      </c>
      <c r="U5" s="419">
        <f t="shared" si="3"/>
        <v>43967.74951100001</v>
      </c>
      <c r="V5" s="420"/>
    </row>
    <row r="6" spans="1:22" ht="24" customHeight="1">
      <c r="A6" s="294" t="s">
        <v>19</v>
      </c>
      <c r="B6" s="327">
        <v>8380</v>
      </c>
      <c r="C6" s="327">
        <v>0</v>
      </c>
      <c r="D6" s="329">
        <v>8300</v>
      </c>
      <c r="E6" s="327">
        <f>-859.01+200</f>
        <v>-659.01</v>
      </c>
      <c r="F6" s="180">
        <v>10700</v>
      </c>
      <c r="G6" s="330">
        <v>10522.92</v>
      </c>
      <c r="H6" s="328">
        <f aca="true" t="shared" si="4" ref="H5:H15">G6/F6</f>
        <v>0.9834504672897196</v>
      </c>
      <c r="I6" s="330">
        <v>9300</v>
      </c>
      <c r="J6" s="293" t="s">
        <v>20</v>
      </c>
      <c r="K6" s="327">
        <v>7614.05</v>
      </c>
      <c r="L6" s="369">
        <v>58</v>
      </c>
      <c r="M6" s="327">
        <v>8511.34</v>
      </c>
      <c r="N6" s="371">
        <v>883.0653390000007</v>
      </c>
      <c r="O6" s="180">
        <v>5954.79</v>
      </c>
      <c r="P6" s="372">
        <v>4890.5</v>
      </c>
      <c r="Q6" s="347">
        <f t="shared" si="2"/>
        <v>0.8212716149519966</v>
      </c>
      <c r="R6" s="180">
        <v>5805.66</v>
      </c>
      <c r="S6" s="421">
        <v>38.4</v>
      </c>
      <c r="T6" s="422">
        <f>55.64+3.23+2.21</f>
        <v>61.08</v>
      </c>
      <c r="U6" s="423">
        <v>4152.198062</v>
      </c>
      <c r="V6" s="420"/>
    </row>
    <row r="7" spans="1:22" ht="24" customHeight="1">
      <c r="A7" s="294" t="s">
        <v>21</v>
      </c>
      <c r="B7" s="327">
        <f>B8+B12+B15+B16+B17+B20</f>
        <v>1555.65</v>
      </c>
      <c r="C7" s="327">
        <f>C8+C12+C15+C16+C17+C20</f>
        <v>-1377</v>
      </c>
      <c r="D7" s="329">
        <v>2952.3399999999997</v>
      </c>
      <c r="E7" s="327">
        <f aca="true" t="shared" si="5" ref="E7:G7">E8+E12+E15+E16+E17+E18+E19+E20</f>
        <v>-290.14</v>
      </c>
      <c r="F7" s="327">
        <f t="shared" si="5"/>
        <v>6409.879999999999</v>
      </c>
      <c r="G7" s="180">
        <f t="shared" si="5"/>
        <v>3630.86</v>
      </c>
      <c r="H7" s="328">
        <f t="shared" si="4"/>
        <v>0.5664474217926078</v>
      </c>
      <c r="I7" s="180">
        <f>I8+I12+I15+I16+I17+I18+I19+I20</f>
        <v>13602.8</v>
      </c>
      <c r="J7" s="293" t="s">
        <v>22</v>
      </c>
      <c r="K7" s="327">
        <v>0</v>
      </c>
      <c r="L7" s="369">
        <v>0</v>
      </c>
      <c r="M7" s="327">
        <v>0</v>
      </c>
      <c r="N7" s="371">
        <v>0</v>
      </c>
      <c r="O7" s="369">
        <v>0</v>
      </c>
      <c r="P7" s="180">
        <v>0</v>
      </c>
      <c r="Q7" s="343">
        <v>0</v>
      </c>
      <c r="R7" s="327"/>
      <c r="S7" s="424"/>
      <c r="T7" s="425"/>
      <c r="U7" s="423">
        <v>0</v>
      </c>
      <c r="V7" s="420"/>
    </row>
    <row r="8" spans="1:22" ht="24" customHeight="1">
      <c r="A8" s="294" t="s">
        <v>23</v>
      </c>
      <c r="B8" s="327">
        <v>938</v>
      </c>
      <c r="C8" s="327">
        <v>0</v>
      </c>
      <c r="D8" s="329">
        <v>950</v>
      </c>
      <c r="E8" s="327">
        <f aca="true" t="shared" si="6" ref="E8:G8">E9+E10+E11</f>
        <v>141.57</v>
      </c>
      <c r="F8" s="327">
        <f t="shared" si="6"/>
        <v>745.3399999999999</v>
      </c>
      <c r="G8" s="180">
        <f t="shared" si="6"/>
        <v>862.8900000000001</v>
      </c>
      <c r="H8" s="328">
        <f t="shared" si="4"/>
        <v>1.1577132583787269</v>
      </c>
      <c r="I8" s="327">
        <f>I9+I10+I11</f>
        <v>934.75</v>
      </c>
      <c r="J8" s="293" t="s">
        <v>24</v>
      </c>
      <c r="K8" s="327">
        <v>0</v>
      </c>
      <c r="L8" s="327">
        <v>0</v>
      </c>
      <c r="M8" s="373">
        <v>0</v>
      </c>
      <c r="N8" s="374">
        <v>0</v>
      </c>
      <c r="O8" s="375">
        <v>0</v>
      </c>
      <c r="P8" s="376">
        <v>1.96</v>
      </c>
      <c r="Q8" s="373">
        <v>0</v>
      </c>
      <c r="R8" s="327"/>
      <c r="S8" s="424"/>
      <c r="T8" s="425"/>
      <c r="U8" s="423">
        <v>0</v>
      </c>
      <c r="V8" s="420"/>
    </row>
    <row r="9" spans="1:22" ht="24" customHeight="1">
      <c r="A9" s="294" t="s">
        <v>25</v>
      </c>
      <c r="B9" s="327">
        <v>613</v>
      </c>
      <c r="C9" s="327">
        <v>0</v>
      </c>
      <c r="D9" s="329">
        <v>562.43</v>
      </c>
      <c r="E9" s="327">
        <v>103.57</v>
      </c>
      <c r="F9" s="180">
        <v>453.14</v>
      </c>
      <c r="G9" s="180">
        <v>531.13</v>
      </c>
      <c r="H9" s="328">
        <f t="shared" si="4"/>
        <v>1.172110164629033</v>
      </c>
      <c r="I9" s="180">
        <v>607.42</v>
      </c>
      <c r="J9" s="293" t="s">
        <v>26</v>
      </c>
      <c r="K9" s="327">
        <v>4015.65</v>
      </c>
      <c r="L9" s="327">
        <v>22.4</v>
      </c>
      <c r="M9" s="369">
        <v>3959.13</v>
      </c>
      <c r="N9" s="371">
        <v>745.6688169999998</v>
      </c>
      <c r="O9" s="180">
        <v>4710.45</v>
      </c>
      <c r="P9" s="377">
        <v>4093.5</v>
      </c>
      <c r="Q9" s="417">
        <f t="shared" si="2"/>
        <v>0.8690252523644239</v>
      </c>
      <c r="R9" s="180">
        <v>4562.16</v>
      </c>
      <c r="S9" s="421"/>
      <c r="T9" s="422">
        <f>25.43+0.91+0.17</f>
        <v>26.51</v>
      </c>
      <c r="U9" s="423">
        <v>5572.604315</v>
      </c>
      <c r="V9" s="420"/>
    </row>
    <row r="10" spans="1:22" ht="24" customHeight="1">
      <c r="A10" s="294" t="s">
        <v>27</v>
      </c>
      <c r="B10" s="327">
        <v>204</v>
      </c>
      <c r="C10" s="327">
        <v>0</v>
      </c>
      <c r="D10" s="329">
        <v>174.3</v>
      </c>
      <c r="E10" s="327">
        <v>38</v>
      </c>
      <c r="F10" s="180">
        <v>192.2</v>
      </c>
      <c r="G10" s="180">
        <v>199.83</v>
      </c>
      <c r="H10" s="328">
        <f t="shared" si="4"/>
        <v>1.0396982310093654</v>
      </c>
      <c r="I10" s="180">
        <v>197.33</v>
      </c>
      <c r="J10" s="293" t="s">
        <v>28</v>
      </c>
      <c r="K10" s="327">
        <v>5463.81</v>
      </c>
      <c r="L10" s="327">
        <v>39.16</v>
      </c>
      <c r="M10" s="369">
        <v>7294.92</v>
      </c>
      <c r="N10" s="371">
        <v>-1022.9318979999998</v>
      </c>
      <c r="O10" s="180">
        <v>7183.27</v>
      </c>
      <c r="P10" s="377">
        <v>6146.47</v>
      </c>
      <c r="Q10" s="417">
        <f t="shared" si="2"/>
        <v>0.8556646207089529</v>
      </c>
      <c r="R10" s="180">
        <v>6734.76</v>
      </c>
      <c r="S10" s="421">
        <v>18.69</v>
      </c>
      <c r="T10" s="422">
        <f>136.1+8.2+1+11.34+0.15</f>
        <v>156.79</v>
      </c>
      <c r="U10" s="423">
        <v>7507.904358</v>
      </c>
      <c r="V10" s="420"/>
    </row>
    <row r="11" spans="1:22" ht="24" customHeight="1">
      <c r="A11" s="294" t="s">
        <v>29</v>
      </c>
      <c r="B11" s="327">
        <v>120</v>
      </c>
      <c r="C11" s="327">
        <v>0</v>
      </c>
      <c r="D11" s="329">
        <v>213.27</v>
      </c>
      <c r="E11" s="327">
        <v>0</v>
      </c>
      <c r="F11" s="180">
        <v>100</v>
      </c>
      <c r="G11" s="180">
        <v>131.93</v>
      </c>
      <c r="H11" s="328">
        <f t="shared" si="4"/>
        <v>1.3193000000000001</v>
      </c>
      <c r="I11" s="180">
        <v>130</v>
      </c>
      <c r="J11" s="293" t="s">
        <v>30</v>
      </c>
      <c r="K11" s="327">
        <v>608.06</v>
      </c>
      <c r="L11" s="327">
        <v>0</v>
      </c>
      <c r="M11" s="369">
        <v>732.62</v>
      </c>
      <c r="N11" s="371">
        <v>-169.33086400000002</v>
      </c>
      <c r="O11" s="180">
        <v>686.37</v>
      </c>
      <c r="P11" s="372">
        <v>600.02</v>
      </c>
      <c r="Q11" s="417">
        <f t="shared" si="2"/>
        <v>0.8741932194006148</v>
      </c>
      <c r="R11" s="180">
        <v>630.07</v>
      </c>
      <c r="S11" s="421"/>
      <c r="T11" s="422">
        <f>0.0031+0.0139</f>
        <v>0.016999999999999998</v>
      </c>
      <c r="U11" s="423">
        <v>746.681659</v>
      </c>
      <c r="V11" s="420"/>
    </row>
    <row r="12" spans="1:22" ht="24" customHeight="1">
      <c r="A12" s="294" t="s">
        <v>31</v>
      </c>
      <c r="B12" s="327">
        <f aca="true" t="shared" si="7" ref="B12:G12">B13+B14</f>
        <v>617.65</v>
      </c>
      <c r="C12" s="327">
        <f t="shared" si="7"/>
        <v>0</v>
      </c>
      <c r="D12" s="329">
        <v>498.29</v>
      </c>
      <c r="E12" s="327">
        <f t="shared" si="7"/>
        <v>41</v>
      </c>
      <c r="F12" s="327">
        <f t="shared" si="7"/>
        <v>3610.14</v>
      </c>
      <c r="G12" s="180">
        <f t="shared" si="7"/>
        <v>881.87</v>
      </c>
      <c r="H12" s="328">
        <f t="shared" si="4"/>
        <v>0.24427584525807863</v>
      </c>
      <c r="I12" s="327">
        <f>I13+I14</f>
        <v>4227.16</v>
      </c>
      <c r="J12" s="293" t="s">
        <v>32</v>
      </c>
      <c r="K12" s="327">
        <v>291</v>
      </c>
      <c r="L12" s="327">
        <v>57.22</v>
      </c>
      <c r="M12" s="369">
        <v>566.92</v>
      </c>
      <c r="N12" s="371">
        <v>-18.178128000000015</v>
      </c>
      <c r="O12" s="180">
        <v>669.73</v>
      </c>
      <c r="P12" s="372">
        <v>749.49</v>
      </c>
      <c r="Q12" s="417">
        <f t="shared" si="2"/>
        <v>1.1190927687276961</v>
      </c>
      <c r="R12" s="410">
        <v>542.94</v>
      </c>
      <c r="S12" s="410">
        <v>1.5</v>
      </c>
      <c r="T12" s="426">
        <v>9.3</v>
      </c>
      <c r="U12" s="427">
        <v>694.61832</v>
      </c>
      <c r="V12" s="420"/>
    </row>
    <row r="13" spans="1:22" ht="24" customHeight="1">
      <c r="A13" s="294" t="s">
        <v>33</v>
      </c>
      <c r="B13" s="327">
        <v>244.66</v>
      </c>
      <c r="C13" s="327">
        <v>0</v>
      </c>
      <c r="D13" s="329">
        <v>299.29</v>
      </c>
      <c r="E13" s="327">
        <v>26</v>
      </c>
      <c r="F13" s="180">
        <v>3200</v>
      </c>
      <c r="G13" s="180">
        <v>666.34</v>
      </c>
      <c r="H13" s="328">
        <f t="shared" si="4"/>
        <v>0.20823125</v>
      </c>
      <c r="I13" s="327">
        <v>3200</v>
      </c>
      <c r="J13" s="378" t="s">
        <v>34</v>
      </c>
      <c r="K13" s="327">
        <v>3543.44</v>
      </c>
      <c r="L13" s="327">
        <v>124</v>
      </c>
      <c r="M13" s="369">
        <v>2523.6</v>
      </c>
      <c r="N13" s="379">
        <v>1484.44</v>
      </c>
      <c r="O13" s="180">
        <v>3907.188</v>
      </c>
      <c r="P13" s="377">
        <v>3372.02</v>
      </c>
      <c r="Q13" s="417">
        <f t="shared" si="2"/>
        <v>0.8630298823604086</v>
      </c>
      <c r="R13" s="410">
        <v>3619.68</v>
      </c>
      <c r="S13" s="410">
        <v>317.13</v>
      </c>
      <c r="T13" s="426">
        <v>26.15</v>
      </c>
      <c r="U13" s="423">
        <v>4916.399822</v>
      </c>
      <c r="V13" s="420"/>
    </row>
    <row r="14" spans="1:22" ht="24" customHeight="1">
      <c r="A14" s="294" t="s">
        <v>35</v>
      </c>
      <c r="B14" s="327">
        <v>372.99</v>
      </c>
      <c r="C14" s="327">
        <v>0</v>
      </c>
      <c r="D14" s="329">
        <v>199</v>
      </c>
      <c r="E14" s="327">
        <v>15</v>
      </c>
      <c r="F14" s="180">
        <v>410.14</v>
      </c>
      <c r="G14" s="180">
        <v>215.53</v>
      </c>
      <c r="H14" s="328">
        <f t="shared" si="4"/>
        <v>0.5255034866143269</v>
      </c>
      <c r="I14" s="327">
        <f>196.27+830.89</f>
        <v>1027.16</v>
      </c>
      <c r="J14" s="293" t="s">
        <v>36</v>
      </c>
      <c r="K14" s="327">
        <v>1472.44</v>
      </c>
      <c r="L14" s="327">
        <v>132.3</v>
      </c>
      <c r="M14" s="369">
        <v>2136.06</v>
      </c>
      <c r="N14" s="371">
        <v>-182.0559760000001</v>
      </c>
      <c r="O14" s="180">
        <v>3474.82</v>
      </c>
      <c r="P14" s="377">
        <v>3288.17</v>
      </c>
      <c r="Q14" s="417">
        <f t="shared" si="2"/>
        <v>0.946284987423809</v>
      </c>
      <c r="R14" s="410">
        <v>2117.08</v>
      </c>
      <c r="S14" s="410">
        <v>237.37</v>
      </c>
      <c r="T14" s="426">
        <f>77.43+2</f>
        <v>79.43</v>
      </c>
      <c r="U14" s="427">
        <v>3111.21</v>
      </c>
      <c r="V14" s="420"/>
    </row>
    <row r="15" spans="1:22" ht="24" customHeight="1">
      <c r="A15" s="294" t="s">
        <v>37</v>
      </c>
      <c r="B15" s="327">
        <v>0</v>
      </c>
      <c r="C15" s="327">
        <v>0</v>
      </c>
      <c r="D15" s="329">
        <v>0</v>
      </c>
      <c r="E15" s="327">
        <v>0</v>
      </c>
      <c r="F15" s="180">
        <v>967.4</v>
      </c>
      <c r="G15" s="180">
        <v>566.66</v>
      </c>
      <c r="H15" s="328">
        <f t="shared" si="4"/>
        <v>0.5857556336572255</v>
      </c>
      <c r="I15" s="327">
        <v>566</v>
      </c>
      <c r="J15" s="293" t="s">
        <v>38</v>
      </c>
      <c r="K15" s="327">
        <v>992.66</v>
      </c>
      <c r="L15" s="327">
        <v>10.11</v>
      </c>
      <c r="M15" s="369">
        <v>1994.47</v>
      </c>
      <c r="N15" s="371">
        <v>-1406.06</v>
      </c>
      <c r="O15" s="180">
        <v>1782.4</v>
      </c>
      <c r="P15" s="377">
        <v>1199.97</v>
      </c>
      <c r="Q15" s="417">
        <f t="shared" si="2"/>
        <v>0.6732327199281867</v>
      </c>
      <c r="R15" s="410">
        <v>970.4</v>
      </c>
      <c r="S15" s="410"/>
      <c r="T15" s="426">
        <f>82.78+2.75</f>
        <v>85.53</v>
      </c>
      <c r="U15" s="423">
        <v>454.96616</v>
      </c>
      <c r="V15" s="420"/>
    </row>
    <row r="16" spans="1:22" ht="24" customHeight="1">
      <c r="A16" s="294" t="s">
        <v>39</v>
      </c>
      <c r="B16" s="327">
        <v>0</v>
      </c>
      <c r="C16" s="327">
        <v>0</v>
      </c>
      <c r="D16" s="329">
        <v>0</v>
      </c>
      <c r="E16" s="327">
        <v>0</v>
      </c>
      <c r="F16" s="180">
        <v>0</v>
      </c>
      <c r="G16" s="180">
        <v>0</v>
      </c>
      <c r="H16" s="327">
        <v>0</v>
      </c>
      <c r="I16" s="327">
        <v>0</v>
      </c>
      <c r="J16" s="293" t="s">
        <v>40</v>
      </c>
      <c r="K16" s="327">
        <v>8858.56</v>
      </c>
      <c r="L16" s="327">
        <v>-4709.31</v>
      </c>
      <c r="M16" s="369">
        <v>4771.72</v>
      </c>
      <c r="N16" s="371">
        <f>-1303.586559+1087.77</f>
        <v>-215.8165590000001</v>
      </c>
      <c r="O16" s="180">
        <v>1892.6799999999998</v>
      </c>
      <c r="P16" s="372">
        <v>978.77</v>
      </c>
      <c r="Q16" s="417">
        <f t="shared" si="2"/>
        <v>0.5171344337130419</v>
      </c>
      <c r="R16" s="410">
        <v>2247.74</v>
      </c>
      <c r="S16" s="410"/>
      <c r="T16" s="426">
        <v>115.63</v>
      </c>
      <c r="U16" s="423">
        <v>1864.102282</v>
      </c>
      <c r="V16" s="420"/>
    </row>
    <row r="17" spans="1:22" ht="24" customHeight="1">
      <c r="A17" s="294" t="s">
        <v>41</v>
      </c>
      <c r="B17" s="327">
        <f>B18+B19</f>
        <v>0</v>
      </c>
      <c r="C17" s="327">
        <v>-1377</v>
      </c>
      <c r="D17" s="329">
        <v>1350</v>
      </c>
      <c r="E17" s="180">
        <v>-469.71</v>
      </c>
      <c r="F17" s="180">
        <v>1050</v>
      </c>
      <c r="G17" s="180">
        <v>1264.44</v>
      </c>
      <c r="H17" s="328">
        <f aca="true" t="shared" si="8" ref="H17:H20">G17/F17</f>
        <v>1.2042285714285714</v>
      </c>
      <c r="I17" s="180">
        <v>7848.89</v>
      </c>
      <c r="J17" s="378" t="s">
        <v>42</v>
      </c>
      <c r="K17" s="180">
        <v>3380.51</v>
      </c>
      <c r="L17" s="180">
        <v>99.58</v>
      </c>
      <c r="M17" s="372">
        <v>3737.95</v>
      </c>
      <c r="N17" s="379">
        <f>811.694786-962.79</f>
        <v>-151.09521399999994</v>
      </c>
      <c r="O17" s="180">
        <v>7868.73</v>
      </c>
      <c r="P17" s="377">
        <v>6630.1</v>
      </c>
      <c r="Q17" s="417">
        <f t="shared" si="2"/>
        <v>0.8425883211140808</v>
      </c>
      <c r="R17" s="410">
        <v>6083.55</v>
      </c>
      <c r="S17" s="410">
        <v>29</v>
      </c>
      <c r="T17" s="426">
        <f>281.99+52.65</f>
        <v>334.64</v>
      </c>
      <c r="U17" s="427">
        <v>5069.96</v>
      </c>
      <c r="V17" s="420"/>
    </row>
    <row r="18" spans="1:22" ht="24" customHeight="1">
      <c r="A18" s="294" t="s">
        <v>43</v>
      </c>
      <c r="B18" s="327"/>
      <c r="C18" s="327"/>
      <c r="D18" s="329">
        <v>102.6</v>
      </c>
      <c r="E18" s="327">
        <v>0</v>
      </c>
      <c r="F18" s="180">
        <v>0</v>
      </c>
      <c r="G18" s="180">
        <v>0</v>
      </c>
      <c r="H18" s="180">
        <v>0</v>
      </c>
      <c r="I18" s="327">
        <v>0</v>
      </c>
      <c r="J18" s="293" t="s">
        <v>44</v>
      </c>
      <c r="K18" s="327">
        <v>1533.79</v>
      </c>
      <c r="L18" s="327">
        <v>-0.99</v>
      </c>
      <c r="M18" s="369">
        <v>248.98</v>
      </c>
      <c r="N18" s="371">
        <v>-52.98149999999998</v>
      </c>
      <c r="O18" s="180">
        <v>63.25999999999999</v>
      </c>
      <c r="P18" s="372">
        <v>35.18</v>
      </c>
      <c r="Q18" s="417">
        <f t="shared" si="2"/>
        <v>0.5561176098640532</v>
      </c>
      <c r="R18" s="410">
        <v>935.4</v>
      </c>
      <c r="S18" s="410"/>
      <c r="T18" s="418">
        <f>10.91+1.25</f>
        <v>12.16</v>
      </c>
      <c r="U18" s="423">
        <v>43.8359</v>
      </c>
      <c r="V18" s="420"/>
    </row>
    <row r="19" spans="1:22" ht="24" customHeight="1">
      <c r="A19" s="331" t="s">
        <v>45</v>
      </c>
      <c r="B19" s="327"/>
      <c r="C19" s="327"/>
      <c r="D19" s="329">
        <v>0.45</v>
      </c>
      <c r="E19" s="327">
        <v>0</v>
      </c>
      <c r="F19" s="180">
        <v>0</v>
      </c>
      <c r="G19" s="180">
        <v>0</v>
      </c>
      <c r="H19" s="180">
        <v>0</v>
      </c>
      <c r="I19" s="327">
        <v>0</v>
      </c>
      <c r="J19" s="293" t="s">
        <v>46</v>
      </c>
      <c r="K19" s="327">
        <v>4930.5</v>
      </c>
      <c r="L19" s="327">
        <v>-3061.17</v>
      </c>
      <c r="M19" s="369">
        <v>316.97</v>
      </c>
      <c r="N19" s="371">
        <v>3196.856497999999</v>
      </c>
      <c r="O19" s="180">
        <v>5205.98</v>
      </c>
      <c r="P19" s="377">
        <v>1604.96</v>
      </c>
      <c r="Q19" s="417">
        <f t="shared" si="2"/>
        <v>0.3082916184848962</v>
      </c>
      <c r="R19" s="410">
        <v>5084.57</v>
      </c>
      <c r="S19" s="410"/>
      <c r="T19" s="418">
        <v>0.44</v>
      </c>
      <c r="U19" s="423">
        <v>2418.8531</v>
      </c>
      <c r="V19" s="420"/>
    </row>
    <row r="20" spans="1:22" ht="24" customHeight="1">
      <c r="A20" s="294" t="s">
        <v>47</v>
      </c>
      <c r="B20" s="327"/>
      <c r="C20" s="327"/>
      <c r="D20" s="329">
        <v>51</v>
      </c>
      <c r="E20" s="327">
        <v>-3</v>
      </c>
      <c r="F20" s="180">
        <v>37</v>
      </c>
      <c r="G20" s="180">
        <v>55</v>
      </c>
      <c r="H20" s="328">
        <f t="shared" si="8"/>
        <v>1.4864864864864864</v>
      </c>
      <c r="I20" s="180">
        <v>26</v>
      </c>
      <c r="J20" s="293" t="s">
        <v>48</v>
      </c>
      <c r="K20" s="327">
        <v>10</v>
      </c>
      <c r="L20" s="327">
        <v>0</v>
      </c>
      <c r="M20" s="369">
        <v>3.6000000000000014</v>
      </c>
      <c r="N20" s="371">
        <v>-3.6000000000000014</v>
      </c>
      <c r="O20" s="380">
        <v>0</v>
      </c>
      <c r="P20" s="372">
        <v>0</v>
      </c>
      <c r="Q20" s="369">
        <v>0</v>
      </c>
      <c r="R20" s="369">
        <v>0</v>
      </c>
      <c r="S20" s="428"/>
      <c r="T20" s="418"/>
      <c r="U20" s="423">
        <v>0</v>
      </c>
      <c r="V20" s="420"/>
    </row>
    <row r="21" spans="1:22" ht="24" customHeight="1">
      <c r="A21" s="294" t="s">
        <v>33</v>
      </c>
      <c r="B21" s="327">
        <v>0</v>
      </c>
      <c r="C21" s="327">
        <v>0</v>
      </c>
      <c r="D21" s="329">
        <v>0</v>
      </c>
      <c r="E21" s="327">
        <v>0</v>
      </c>
      <c r="F21" s="180">
        <v>0</v>
      </c>
      <c r="G21" s="180">
        <v>0</v>
      </c>
      <c r="H21" s="327">
        <v>0</v>
      </c>
      <c r="I21" s="327">
        <v>0</v>
      </c>
      <c r="J21" s="293" t="s">
        <v>49</v>
      </c>
      <c r="K21" s="327">
        <v>2.56</v>
      </c>
      <c r="L21" s="327">
        <v>0</v>
      </c>
      <c r="M21" s="369">
        <v>1.95</v>
      </c>
      <c r="N21" s="371">
        <v>-1</v>
      </c>
      <c r="O21" s="380">
        <v>0</v>
      </c>
      <c r="P21" s="372">
        <v>0</v>
      </c>
      <c r="Q21" s="369">
        <v>0</v>
      </c>
      <c r="R21" s="369">
        <v>0</v>
      </c>
      <c r="S21" s="428"/>
      <c r="T21" s="418"/>
      <c r="U21" s="423">
        <v>0</v>
      </c>
      <c r="V21" s="420"/>
    </row>
    <row r="22" spans="1:22" ht="24" customHeight="1">
      <c r="A22" s="294" t="s">
        <v>35</v>
      </c>
      <c r="B22" s="327">
        <v>44</v>
      </c>
      <c r="C22" s="327">
        <v>60</v>
      </c>
      <c r="D22" s="329">
        <v>51</v>
      </c>
      <c r="E22" s="327">
        <v>-3</v>
      </c>
      <c r="F22" s="180">
        <v>37</v>
      </c>
      <c r="G22" s="180">
        <v>55</v>
      </c>
      <c r="H22" s="328">
        <f aca="true" t="shared" si="9" ref="H22:H26">G22/F22</f>
        <v>1.4864864864864864</v>
      </c>
      <c r="I22" s="180">
        <v>26</v>
      </c>
      <c r="J22" s="293" t="s">
        <v>50</v>
      </c>
      <c r="K22" s="327">
        <v>0</v>
      </c>
      <c r="L22" s="327">
        <v>0</v>
      </c>
      <c r="M22" s="369">
        <v>0</v>
      </c>
      <c r="N22" s="371">
        <v>0</v>
      </c>
      <c r="O22" s="380">
        <v>0</v>
      </c>
      <c r="P22" s="372">
        <v>0</v>
      </c>
      <c r="Q22" s="369">
        <v>0</v>
      </c>
      <c r="R22" s="369">
        <v>0</v>
      </c>
      <c r="S22" s="428"/>
      <c r="T22" s="418"/>
      <c r="U22" s="423">
        <v>0</v>
      </c>
      <c r="V22" s="420"/>
    </row>
    <row r="23" spans="1:22" ht="24" customHeight="1">
      <c r="A23" s="294" t="s">
        <v>51</v>
      </c>
      <c r="B23" s="327">
        <f aca="true" t="shared" si="10" ref="B23:G23">B24+B29</f>
        <v>18121.4</v>
      </c>
      <c r="C23" s="327">
        <f t="shared" si="10"/>
        <v>-916.8700000000003</v>
      </c>
      <c r="D23" s="329">
        <v>19990.39</v>
      </c>
      <c r="E23" s="327">
        <f t="shared" si="10"/>
        <v>5593.9000000000015</v>
      </c>
      <c r="F23" s="327">
        <f t="shared" si="10"/>
        <v>24135.120000000003</v>
      </c>
      <c r="G23" s="180">
        <f t="shared" si="10"/>
        <v>24606.55</v>
      </c>
      <c r="H23" s="328">
        <f t="shared" si="9"/>
        <v>1.019532946179675</v>
      </c>
      <c r="I23" s="180">
        <f>I24+I29</f>
        <v>10660.14</v>
      </c>
      <c r="J23" s="293" t="s">
        <v>52</v>
      </c>
      <c r="K23" s="327">
        <v>414.11</v>
      </c>
      <c r="L23" s="327">
        <v>0</v>
      </c>
      <c r="M23" s="369">
        <v>511.98</v>
      </c>
      <c r="N23" s="371">
        <v>424.09065699999996</v>
      </c>
      <c r="O23" s="180">
        <v>5882.91</v>
      </c>
      <c r="P23" s="377">
        <v>5552.77</v>
      </c>
      <c r="Q23" s="417">
        <f aca="true" t="shared" si="11" ref="Q21:Q26">P23/O23</f>
        <v>0.9438815144205844</v>
      </c>
      <c r="R23" s="410">
        <v>5981.02</v>
      </c>
      <c r="S23" s="410"/>
      <c r="T23" s="418"/>
      <c r="U23" s="423">
        <v>5826.433333</v>
      </c>
      <c r="V23" s="420"/>
    </row>
    <row r="24" spans="1:22" ht="24" customHeight="1">
      <c r="A24" s="294" t="s">
        <v>53</v>
      </c>
      <c r="B24" s="327">
        <v>12019.65</v>
      </c>
      <c r="C24" s="327">
        <v>2254.39</v>
      </c>
      <c r="D24" s="329">
        <v>16020.83</v>
      </c>
      <c r="E24" s="327">
        <v>3882.000000000002</v>
      </c>
      <c r="F24" s="327">
        <f>SUM(F25:F28)</f>
        <v>18007</v>
      </c>
      <c r="G24" s="180">
        <f>SUM(G25:G28)</f>
        <v>17712</v>
      </c>
      <c r="H24" s="328">
        <f t="shared" si="9"/>
        <v>0.9836174820902982</v>
      </c>
      <c r="I24" s="327">
        <f>SUM(I25:I28)</f>
        <v>9863</v>
      </c>
      <c r="J24" s="293" t="s">
        <v>54</v>
      </c>
      <c r="K24" s="327">
        <v>179.49</v>
      </c>
      <c r="L24" s="327">
        <v>0</v>
      </c>
      <c r="M24" s="369">
        <v>52.52</v>
      </c>
      <c r="N24" s="371">
        <v>118.29917899999998</v>
      </c>
      <c r="O24" s="180">
        <v>108.62</v>
      </c>
      <c r="P24" s="372">
        <v>107.55</v>
      </c>
      <c r="Q24" s="417">
        <f t="shared" si="11"/>
        <v>0.9901491438040876</v>
      </c>
      <c r="R24" s="410">
        <v>52.3</v>
      </c>
      <c r="S24" s="410"/>
      <c r="T24" s="426">
        <v>0.72</v>
      </c>
      <c r="U24" s="423">
        <v>52.3</v>
      </c>
      <c r="V24" s="420"/>
    </row>
    <row r="25" spans="1:22" ht="24" customHeight="1">
      <c r="A25" s="294" t="s">
        <v>55</v>
      </c>
      <c r="B25" s="327">
        <v>7600</v>
      </c>
      <c r="C25" s="327">
        <v>-250</v>
      </c>
      <c r="D25" s="329">
        <v>7100</v>
      </c>
      <c r="E25" s="180">
        <v>1982</v>
      </c>
      <c r="F25" s="180">
        <v>9858</v>
      </c>
      <c r="G25" s="180">
        <v>9863</v>
      </c>
      <c r="H25" s="328">
        <f t="shared" si="9"/>
        <v>1.000507202272266</v>
      </c>
      <c r="I25" s="180">
        <v>9863</v>
      </c>
      <c r="J25" s="293" t="s">
        <v>56</v>
      </c>
      <c r="K25" s="327"/>
      <c r="L25" s="327"/>
      <c r="M25" s="369">
        <v>464.57</v>
      </c>
      <c r="N25" s="371">
        <v>-41.024517</v>
      </c>
      <c r="O25" s="180">
        <v>579.55</v>
      </c>
      <c r="P25" s="372">
        <v>494.4</v>
      </c>
      <c r="Q25" s="417">
        <f t="shared" si="11"/>
        <v>0.8530756621516694</v>
      </c>
      <c r="R25" s="410">
        <v>540.75</v>
      </c>
      <c r="S25" s="410"/>
      <c r="T25" s="418">
        <v>30</v>
      </c>
      <c r="U25" s="423">
        <v>535.6822</v>
      </c>
      <c r="V25" s="420"/>
    </row>
    <row r="26" spans="1:22" ht="24" customHeight="1">
      <c r="A26" s="294" t="s">
        <v>57</v>
      </c>
      <c r="B26" s="327"/>
      <c r="C26" s="327"/>
      <c r="D26" s="329">
        <v>920.83</v>
      </c>
      <c r="E26" s="327">
        <v>0</v>
      </c>
      <c r="F26" s="180">
        <v>0</v>
      </c>
      <c r="G26" s="180">
        <v>0</v>
      </c>
      <c r="H26" s="327">
        <v>0</v>
      </c>
      <c r="I26" s="327">
        <v>0</v>
      </c>
      <c r="J26" s="293" t="s">
        <v>58</v>
      </c>
      <c r="K26" s="327"/>
      <c r="L26" s="327"/>
      <c r="M26" s="369"/>
      <c r="N26" s="371"/>
      <c r="O26" s="180">
        <v>1800</v>
      </c>
      <c r="P26" s="372">
        <v>0</v>
      </c>
      <c r="Q26" s="417">
        <f t="shared" si="11"/>
        <v>0</v>
      </c>
      <c r="R26" s="410">
        <v>0</v>
      </c>
      <c r="S26" s="410"/>
      <c r="T26" s="418"/>
      <c r="U26" s="423">
        <v>0</v>
      </c>
      <c r="V26" s="420"/>
    </row>
    <row r="27" spans="1:22" ht="24" customHeight="1">
      <c r="A27" s="294" t="s">
        <v>59</v>
      </c>
      <c r="B27" s="327">
        <v>919.65</v>
      </c>
      <c r="C27" s="327">
        <v>4.39</v>
      </c>
      <c r="D27" s="329">
        <v>0</v>
      </c>
      <c r="E27" s="327">
        <v>0</v>
      </c>
      <c r="F27" s="180">
        <v>2800</v>
      </c>
      <c r="G27" s="180">
        <v>0</v>
      </c>
      <c r="H27" s="328">
        <f>G27/F27</f>
        <v>0</v>
      </c>
      <c r="I27" s="327">
        <v>0</v>
      </c>
      <c r="J27" s="293" t="s">
        <v>60</v>
      </c>
      <c r="K27" s="327">
        <v>1000</v>
      </c>
      <c r="L27" s="327">
        <v>-1000</v>
      </c>
      <c r="M27" s="369">
        <v>0</v>
      </c>
      <c r="N27" s="371">
        <v>0</v>
      </c>
      <c r="O27" s="380">
        <v>500</v>
      </c>
      <c r="P27" s="381">
        <v>0</v>
      </c>
      <c r="Q27" s="369">
        <v>0</v>
      </c>
      <c r="R27" s="369">
        <v>1000</v>
      </c>
      <c r="S27" s="428"/>
      <c r="T27" s="426"/>
      <c r="U27" s="423">
        <v>1000</v>
      </c>
      <c r="V27" s="429"/>
    </row>
    <row r="28" spans="1:22" ht="24" customHeight="1">
      <c r="A28" s="294" t="s">
        <v>61</v>
      </c>
      <c r="B28" s="327">
        <v>3500</v>
      </c>
      <c r="C28" s="180">
        <v>2500</v>
      </c>
      <c r="D28" s="329">
        <v>8000</v>
      </c>
      <c r="E28" s="180">
        <v>1900</v>
      </c>
      <c r="F28" s="180">
        <v>5349</v>
      </c>
      <c r="G28" s="180">
        <v>7849</v>
      </c>
      <c r="H28" s="328">
        <f aca="true" t="shared" si="12" ref="H28:H31">G28/F28</f>
        <v>1.4673770798280052</v>
      </c>
      <c r="I28" s="327">
        <v>0</v>
      </c>
      <c r="J28" s="293" t="s">
        <v>62</v>
      </c>
      <c r="K28" s="327">
        <v>13.62</v>
      </c>
      <c r="L28" s="327"/>
      <c r="M28" s="369">
        <v>13.65</v>
      </c>
      <c r="N28" s="371">
        <v>-0.031094000000001287</v>
      </c>
      <c r="O28" s="180">
        <v>0</v>
      </c>
      <c r="P28" s="180">
        <v>0</v>
      </c>
      <c r="Q28" s="382">
        <v>0</v>
      </c>
      <c r="R28" s="369">
        <v>0</v>
      </c>
      <c r="S28" s="428"/>
      <c r="T28" s="426"/>
      <c r="U28" s="423">
        <v>0</v>
      </c>
      <c r="V28" s="420"/>
    </row>
    <row r="29" spans="1:22" ht="24" customHeight="1">
      <c r="A29" s="294" t="s">
        <v>63</v>
      </c>
      <c r="B29" s="327">
        <v>6101.75</v>
      </c>
      <c r="C29" s="180">
        <v>-3171.26</v>
      </c>
      <c r="D29" s="329">
        <v>3969.5600000000004</v>
      </c>
      <c r="E29" s="180">
        <v>1711.9</v>
      </c>
      <c r="F29" s="180">
        <v>6128.120000000001</v>
      </c>
      <c r="G29" s="180">
        <v>6894.55</v>
      </c>
      <c r="H29" s="328">
        <f t="shared" si="12"/>
        <v>1.1250677206059931</v>
      </c>
      <c r="I29" s="180">
        <v>797.14</v>
      </c>
      <c r="J29" s="293" t="s">
        <v>64</v>
      </c>
      <c r="K29" s="327">
        <v>0</v>
      </c>
      <c r="L29" s="327">
        <v>0</v>
      </c>
      <c r="M29" s="382">
        <v>0.05</v>
      </c>
      <c r="N29" s="383">
        <v>-0.00435</v>
      </c>
      <c r="O29" s="384">
        <v>0</v>
      </c>
      <c r="P29" s="385">
        <v>0</v>
      </c>
      <c r="Q29" s="382">
        <v>0</v>
      </c>
      <c r="R29" s="369">
        <v>0</v>
      </c>
      <c r="S29" s="430"/>
      <c r="T29" s="431"/>
      <c r="U29" s="423">
        <v>0</v>
      </c>
      <c r="V29" s="420"/>
    </row>
    <row r="30" spans="1:22" ht="24" customHeight="1">
      <c r="A30" s="332" t="s">
        <v>65</v>
      </c>
      <c r="B30" s="327">
        <f aca="true" t="shared" si="13" ref="B30:G30">B23+B5</f>
        <v>28057.050000000003</v>
      </c>
      <c r="C30" s="327">
        <f t="shared" si="13"/>
        <v>-2293.8700000000003</v>
      </c>
      <c r="D30" s="327">
        <f t="shared" si="13"/>
        <v>31242.73</v>
      </c>
      <c r="E30" s="327">
        <f t="shared" si="13"/>
        <v>4644.750000000002</v>
      </c>
      <c r="F30" s="333">
        <f t="shared" si="13"/>
        <v>41245</v>
      </c>
      <c r="G30" s="334">
        <f t="shared" si="13"/>
        <v>38760.33</v>
      </c>
      <c r="H30" s="335">
        <f t="shared" si="12"/>
        <v>0.9397582737301492</v>
      </c>
      <c r="I30" s="334">
        <f>I23+I5</f>
        <v>33562.94</v>
      </c>
      <c r="J30" s="293" t="s">
        <v>66</v>
      </c>
      <c r="K30" s="327">
        <v>0</v>
      </c>
      <c r="L30" s="369">
        <v>0</v>
      </c>
      <c r="M30" s="327">
        <v>41.5</v>
      </c>
      <c r="N30" s="371">
        <v>0</v>
      </c>
      <c r="O30" s="369">
        <v>0</v>
      </c>
      <c r="P30" s="372">
        <v>0</v>
      </c>
      <c r="Q30" s="327">
        <v>0</v>
      </c>
      <c r="R30" s="369">
        <v>0</v>
      </c>
      <c r="S30" s="428"/>
      <c r="T30" s="426"/>
      <c r="U30" s="423">
        <v>0</v>
      </c>
      <c r="V30" s="420"/>
    </row>
    <row r="31" spans="1:22" ht="24" customHeight="1">
      <c r="A31" s="294" t="s">
        <v>67</v>
      </c>
      <c r="B31" s="327">
        <v>0</v>
      </c>
      <c r="C31" s="327">
        <v>0</v>
      </c>
      <c r="D31" s="329">
        <v>1843.7</v>
      </c>
      <c r="E31" s="180">
        <v>-1843.7</v>
      </c>
      <c r="F31" s="180">
        <v>0</v>
      </c>
      <c r="G31" s="180">
        <v>0</v>
      </c>
      <c r="H31" s="180">
        <v>0</v>
      </c>
      <c r="I31" s="180">
        <v>0</v>
      </c>
      <c r="J31" s="386" t="s">
        <v>68</v>
      </c>
      <c r="K31" s="180" t="str">
        <f>K4</f>
        <v>年初预算数</v>
      </c>
      <c r="L31" s="372" t="str">
        <f>L4</f>
        <v>调整变动
（+、-）</v>
      </c>
      <c r="M31" s="180">
        <f aca="true" t="shared" si="14" ref="M31:P31">SUM(M6:M30)</f>
        <v>37884.5</v>
      </c>
      <c r="N31" s="180">
        <f t="shared" si="14"/>
        <v>3588.31039</v>
      </c>
      <c r="O31" s="387">
        <f t="shared" si="14"/>
        <v>52270.748000000014</v>
      </c>
      <c r="P31" s="334">
        <f t="shared" si="14"/>
        <v>39745.83000000001</v>
      </c>
      <c r="Q31" s="352">
        <f>P31/O31</f>
        <v>0.7603838001323416</v>
      </c>
      <c r="R31" s="334">
        <f>SUM(R6:R30)</f>
        <v>46908.08</v>
      </c>
      <c r="S31" s="432"/>
      <c r="T31" s="433">
        <f>SUM(T6:T30)</f>
        <v>938.397</v>
      </c>
      <c r="U31" s="434">
        <f>SUM(U6:U30)</f>
        <v>43967.74951100001</v>
      </c>
      <c r="V31" s="420"/>
    </row>
    <row r="32" spans="1:22" ht="24" customHeight="1">
      <c r="A32" s="331" t="s">
        <v>69</v>
      </c>
      <c r="B32" s="327">
        <v>0</v>
      </c>
      <c r="C32" s="327">
        <v>6000</v>
      </c>
      <c r="D32" s="297">
        <v>5286.96</v>
      </c>
      <c r="E32" s="327">
        <v>-3656.96</v>
      </c>
      <c r="F32" s="180">
        <v>12591.5</v>
      </c>
      <c r="G32" s="180">
        <v>1347.35</v>
      </c>
      <c r="H32" s="328">
        <f aca="true" t="shared" si="15" ref="H32:H35">G32/F32</f>
        <v>0.10700472540999881</v>
      </c>
      <c r="I32" s="180">
        <f>15842+4500</f>
        <v>20342</v>
      </c>
      <c r="J32" s="388" t="s">
        <v>70</v>
      </c>
      <c r="K32" s="180"/>
      <c r="L32" s="180"/>
      <c r="M32" s="389">
        <v>0</v>
      </c>
      <c r="N32" s="344">
        <v>2080</v>
      </c>
      <c r="O32" s="180">
        <v>0</v>
      </c>
      <c r="P32" s="180">
        <v>0</v>
      </c>
      <c r="Q32" s="327">
        <v>0</v>
      </c>
      <c r="R32" s="428">
        <v>0</v>
      </c>
      <c r="S32" s="428"/>
      <c r="T32" s="426">
        <v>0</v>
      </c>
      <c r="U32" s="427">
        <v>2000</v>
      </c>
      <c r="V32" s="420"/>
    </row>
    <row r="33" spans="1:22" ht="24" customHeight="1">
      <c r="A33" s="294" t="s">
        <v>71</v>
      </c>
      <c r="B33" s="327">
        <v>0</v>
      </c>
      <c r="C33" s="327">
        <v>0</v>
      </c>
      <c r="D33" s="329">
        <v>41.5</v>
      </c>
      <c r="E33" s="327">
        <v>0</v>
      </c>
      <c r="F33" s="180">
        <v>0</v>
      </c>
      <c r="G33" s="180">
        <v>0</v>
      </c>
      <c r="H33" s="180">
        <v>0</v>
      </c>
      <c r="I33" s="180">
        <f>124.5*0.8</f>
        <v>99.60000000000001</v>
      </c>
      <c r="J33" s="378" t="s">
        <v>72</v>
      </c>
      <c r="K33" s="180">
        <v>0</v>
      </c>
      <c r="L33" s="180">
        <v>7000</v>
      </c>
      <c r="M33" s="372">
        <v>6000</v>
      </c>
      <c r="N33" s="374">
        <v>150</v>
      </c>
      <c r="O33" s="180">
        <v>5072.3</v>
      </c>
      <c r="P33" s="180">
        <v>4208.79</v>
      </c>
      <c r="Q33" s="328">
        <f>P33/O33</f>
        <v>0.8297596750980817</v>
      </c>
      <c r="R33" s="428">
        <v>3599.57</v>
      </c>
      <c r="S33" s="428"/>
      <c r="T33" s="426"/>
      <c r="U33" s="427">
        <v>7838.8</v>
      </c>
      <c r="V33" s="420"/>
    </row>
    <row r="34" spans="1:22" ht="24" customHeight="1">
      <c r="A34" s="294" t="s">
        <v>73</v>
      </c>
      <c r="B34" s="327">
        <v>13182.27</v>
      </c>
      <c r="C34" s="327">
        <v>0</v>
      </c>
      <c r="D34" s="329">
        <v>5748.02</v>
      </c>
      <c r="E34" s="327">
        <f>8950</f>
        <v>8950</v>
      </c>
      <c r="F34" s="180">
        <v>4455.59</v>
      </c>
      <c r="G34" s="180">
        <v>4620.77</v>
      </c>
      <c r="H34" s="328">
        <f t="shared" si="15"/>
        <v>1.0370725313594833</v>
      </c>
      <c r="I34" s="180">
        <f>773.83+150</f>
        <v>923.83</v>
      </c>
      <c r="J34" s="293" t="s">
        <v>74</v>
      </c>
      <c r="K34" s="327">
        <v>0</v>
      </c>
      <c r="L34" s="327">
        <v>0</v>
      </c>
      <c r="M34" s="327">
        <v>77.08</v>
      </c>
      <c r="N34" s="344">
        <v>2252.25</v>
      </c>
      <c r="O34" s="180">
        <v>949.0430000000001</v>
      </c>
      <c r="P34" s="180">
        <v>773.83</v>
      </c>
      <c r="Q34" s="347">
        <f>P34/O34</f>
        <v>0.8153792820767868</v>
      </c>
      <c r="R34" s="346"/>
      <c r="S34" s="346"/>
      <c r="T34" s="426"/>
      <c r="U34" s="427">
        <v>1121.82</v>
      </c>
      <c r="V34" s="429"/>
    </row>
    <row r="35" spans="1:22" ht="24" customHeight="1">
      <c r="A35" s="336" t="s">
        <v>75</v>
      </c>
      <c r="B35" s="337">
        <f aca="true" t="shared" si="16" ref="B35:G35">B30+B31+B32+B33+B34</f>
        <v>41239.32000000001</v>
      </c>
      <c r="C35" s="337">
        <f t="shared" si="16"/>
        <v>3706.1299999999997</v>
      </c>
      <c r="D35" s="337">
        <f t="shared" si="16"/>
        <v>44162.91</v>
      </c>
      <c r="E35" s="337">
        <f t="shared" si="16"/>
        <v>8094.090000000002</v>
      </c>
      <c r="F35" s="337">
        <f t="shared" si="16"/>
        <v>58292.09</v>
      </c>
      <c r="G35" s="338">
        <f t="shared" si="16"/>
        <v>44728.45</v>
      </c>
      <c r="H35" s="335">
        <f t="shared" si="15"/>
        <v>0.7673159428663477</v>
      </c>
      <c r="I35" s="338">
        <f>I30+I31+I32+I33+I34</f>
        <v>54928.37</v>
      </c>
      <c r="J35" s="390" t="s">
        <v>76</v>
      </c>
      <c r="K35" s="337">
        <f>K34+K32+K33</f>
        <v>0</v>
      </c>
      <c r="L35" s="337">
        <f>L34+L32+L33</f>
        <v>7000</v>
      </c>
      <c r="M35" s="391">
        <f aca="true" t="shared" si="17" ref="M35:P35">M34+M32+M33+M31</f>
        <v>43961.58</v>
      </c>
      <c r="N35" s="391">
        <f t="shared" si="17"/>
        <v>8070.560390000001</v>
      </c>
      <c r="O35" s="391">
        <f t="shared" si="17"/>
        <v>58292.091000000015</v>
      </c>
      <c r="P35" s="392">
        <f t="shared" si="17"/>
        <v>44728.45000000001</v>
      </c>
      <c r="Q35" s="365">
        <f>P35/O35</f>
        <v>0.7673159297030535</v>
      </c>
      <c r="R35" s="435"/>
      <c r="S35" s="435"/>
      <c r="T35" s="436">
        <f>T31+T32+T33+T34</f>
        <v>938.397</v>
      </c>
      <c r="U35" s="437">
        <f>U34+U32+U33+U31</f>
        <v>54928.36951100001</v>
      </c>
      <c r="V35" s="420"/>
    </row>
    <row r="36" spans="1:22" ht="13.5" customHeight="1">
      <c r="A36" s="339"/>
      <c r="B36" s="340"/>
      <c r="C36" s="340"/>
      <c r="D36" s="340"/>
      <c r="E36" s="340"/>
      <c r="F36" s="340"/>
      <c r="G36" s="341"/>
      <c r="H36" s="340"/>
      <c r="I36" s="340"/>
      <c r="J36" s="340"/>
      <c r="K36" s="340"/>
      <c r="L36" s="340"/>
      <c r="M36" s="340"/>
      <c r="N36" s="340"/>
      <c r="O36" s="340"/>
      <c r="P36" s="393"/>
      <c r="Q36" s="438"/>
      <c r="R36" s="439"/>
      <c r="S36" s="439"/>
      <c r="V36" s="420"/>
    </row>
    <row r="37" spans="1:22" ht="24" customHeight="1">
      <c r="A37" s="342" t="s">
        <v>77</v>
      </c>
      <c r="B37" s="343">
        <f aca="true" t="shared" si="18" ref="B37:G37">B38+B39+B42+B43</f>
        <v>4500</v>
      </c>
      <c r="C37" s="343">
        <f t="shared" si="18"/>
        <v>6390</v>
      </c>
      <c r="D37" s="343">
        <v>6500.11</v>
      </c>
      <c r="E37" s="343">
        <f t="shared" si="18"/>
        <v>-5822.820000000001</v>
      </c>
      <c r="F37" s="343">
        <f t="shared" si="18"/>
        <v>1553.12</v>
      </c>
      <c r="G37" s="344">
        <f t="shared" si="18"/>
        <v>2296.27</v>
      </c>
      <c r="H37" s="345">
        <f aca="true" t="shared" si="19" ref="H37:H41">G37/F37</f>
        <v>1.4784884619346863</v>
      </c>
      <c r="I37" s="343">
        <f>I38+I39+I42+I43</f>
        <v>6860</v>
      </c>
      <c r="J37" s="394" t="s">
        <v>78</v>
      </c>
      <c r="K37" s="343">
        <f>K38+K40+K46+K52+K53+0.01</f>
        <v>6667.7300000000005</v>
      </c>
      <c r="L37" s="343">
        <f>L38+L40+L46+L52+L53</f>
        <v>-1295.7400000000002</v>
      </c>
      <c r="M37" s="343">
        <v>4861.030000000001</v>
      </c>
      <c r="N37" s="343">
        <f>-1280.89-1087.77</f>
        <v>-2368.66</v>
      </c>
      <c r="O37" s="395">
        <f>O38+O40+O44+O46</f>
        <v>25405.17</v>
      </c>
      <c r="P37" s="395">
        <f>P38+P40+P44+P46</f>
        <v>13691.720000000001</v>
      </c>
      <c r="Q37" s="440">
        <f aca="true" t="shared" si="20" ref="Q37:Q43">P37/O37</f>
        <v>0.5389343979985177</v>
      </c>
      <c r="R37" s="441">
        <f>R38+R40+R46+R52+R53</f>
        <v>2265.16</v>
      </c>
      <c r="S37" s="442"/>
      <c r="T37" s="443">
        <f>T38+T40+T46+T52+T53</f>
        <v>1803.03</v>
      </c>
      <c r="U37" s="444">
        <f>U38+U40+U44+U46</f>
        <v>40853.3</v>
      </c>
      <c r="V37" s="429"/>
    </row>
    <row r="38" spans="1:22" ht="24" customHeight="1">
      <c r="A38" s="294" t="s">
        <v>79</v>
      </c>
      <c r="B38" s="327">
        <v>0</v>
      </c>
      <c r="C38" s="327">
        <v>0</v>
      </c>
      <c r="D38" s="327">
        <v>0</v>
      </c>
      <c r="E38" s="327">
        <v>0</v>
      </c>
      <c r="F38" s="346">
        <v>0</v>
      </c>
      <c r="G38" s="180">
        <v>0</v>
      </c>
      <c r="H38" s="327">
        <v>0</v>
      </c>
      <c r="I38" s="327">
        <v>0</v>
      </c>
      <c r="J38" s="293" t="s">
        <v>80</v>
      </c>
      <c r="K38" s="327">
        <v>19.86</v>
      </c>
      <c r="L38" s="327">
        <v>0</v>
      </c>
      <c r="M38" s="327">
        <v>18.18</v>
      </c>
      <c r="N38" s="327">
        <v>0</v>
      </c>
      <c r="O38" s="180">
        <v>80.52</v>
      </c>
      <c r="P38" s="180">
        <v>135</v>
      </c>
      <c r="Q38" s="445">
        <f t="shared" si="20"/>
        <v>1.6766020864381521</v>
      </c>
      <c r="R38" s="428">
        <v>0</v>
      </c>
      <c r="S38" s="428"/>
      <c r="T38" s="418">
        <v>63</v>
      </c>
      <c r="U38" s="423">
        <v>0</v>
      </c>
      <c r="V38" s="420"/>
    </row>
    <row r="39" spans="1:22" ht="22.5" customHeight="1">
      <c r="A39" s="294" t="s">
        <v>81</v>
      </c>
      <c r="B39" s="327">
        <v>4000</v>
      </c>
      <c r="C39" s="327">
        <v>6390</v>
      </c>
      <c r="D39" s="327">
        <v>6000.11</v>
      </c>
      <c r="E39" s="327">
        <v>-5948.72</v>
      </c>
      <c r="F39" s="346">
        <v>806.12</v>
      </c>
      <c r="G39" s="180">
        <v>1371.79</v>
      </c>
      <c r="H39" s="347">
        <f t="shared" si="19"/>
        <v>1.7017193469954845</v>
      </c>
      <c r="I39" s="180">
        <v>6160</v>
      </c>
      <c r="J39" s="396" t="s">
        <v>82</v>
      </c>
      <c r="K39" s="327">
        <v>19.86</v>
      </c>
      <c r="L39" s="327">
        <v>0</v>
      </c>
      <c r="M39" s="327">
        <v>18.18</v>
      </c>
      <c r="N39" s="327">
        <v>0</v>
      </c>
      <c r="O39" s="180">
        <v>80.52</v>
      </c>
      <c r="P39" s="180">
        <v>135</v>
      </c>
      <c r="Q39" s="445">
        <f t="shared" si="20"/>
        <v>1.6766020864381521</v>
      </c>
      <c r="R39" s="428">
        <v>0</v>
      </c>
      <c r="S39" s="428"/>
      <c r="T39" s="418">
        <v>63</v>
      </c>
      <c r="U39" s="423">
        <v>0</v>
      </c>
      <c r="V39" s="420"/>
    </row>
    <row r="40" spans="1:22" ht="24" customHeight="1">
      <c r="A40" s="294" t="s">
        <v>33</v>
      </c>
      <c r="B40" s="327">
        <v>4000</v>
      </c>
      <c r="C40" s="327">
        <v>6390</v>
      </c>
      <c r="D40" s="327">
        <v>6000.11</v>
      </c>
      <c r="E40" s="327">
        <v>-5948.719999999999</v>
      </c>
      <c r="F40" s="346">
        <v>0</v>
      </c>
      <c r="G40" s="180">
        <v>0</v>
      </c>
      <c r="H40" s="180">
        <v>0</v>
      </c>
      <c r="I40" s="180">
        <v>0</v>
      </c>
      <c r="J40" s="396" t="s">
        <v>83</v>
      </c>
      <c r="K40" s="327">
        <v>6357.8</v>
      </c>
      <c r="L40" s="327">
        <f>L41</f>
        <v>-1296.0900000000001</v>
      </c>
      <c r="M40" s="327">
        <v>4246.3</v>
      </c>
      <c r="N40" s="327">
        <f aca="true" t="shared" si="21" ref="N40:P40">N41+N42+N43</f>
        <v>-2407.1600000000003</v>
      </c>
      <c r="O40" s="180">
        <f t="shared" si="21"/>
        <v>5154.17</v>
      </c>
      <c r="P40" s="180">
        <f t="shared" si="21"/>
        <v>1265.87</v>
      </c>
      <c r="Q40" s="445">
        <f t="shared" si="20"/>
        <v>0.24560113461527266</v>
      </c>
      <c r="R40" s="428">
        <f>R41+R42+R43+R44+R45</f>
        <v>2265.16</v>
      </c>
      <c r="S40" s="428"/>
      <c r="T40" s="372">
        <f>T41+T42+T43+T44+T45</f>
        <v>1729.02</v>
      </c>
      <c r="U40" s="419">
        <f>U41+U42+U43</f>
        <v>829.05</v>
      </c>
      <c r="V40" s="420"/>
    </row>
    <row r="41" spans="1:23" ht="27">
      <c r="A41" s="294" t="s">
        <v>35</v>
      </c>
      <c r="B41" s="327">
        <v>0</v>
      </c>
      <c r="C41" s="327">
        <v>0</v>
      </c>
      <c r="D41" s="327">
        <v>0</v>
      </c>
      <c r="E41" s="327">
        <v>0</v>
      </c>
      <c r="F41" s="346">
        <v>806.12</v>
      </c>
      <c r="G41" s="180">
        <v>1371.79</v>
      </c>
      <c r="H41" s="347">
        <f t="shared" si="19"/>
        <v>1.7017193469954845</v>
      </c>
      <c r="I41" s="180">
        <v>6160</v>
      </c>
      <c r="J41" s="396" t="s">
        <v>84</v>
      </c>
      <c r="K41" s="327">
        <v>5837.55</v>
      </c>
      <c r="L41" s="327">
        <f>-796.09-500</f>
        <v>-1296.0900000000001</v>
      </c>
      <c r="M41" s="327">
        <v>3595.57</v>
      </c>
      <c r="N41" s="327">
        <f>-1185.45-1087.77</f>
        <v>-2273.2200000000003</v>
      </c>
      <c r="O41" s="180">
        <v>3694.1899999999996</v>
      </c>
      <c r="P41" s="180">
        <v>341.1</v>
      </c>
      <c r="Q41" s="445">
        <f t="shared" si="20"/>
        <v>0.09233417880509667</v>
      </c>
      <c r="R41" s="428">
        <v>2265.16</v>
      </c>
      <c r="S41" s="428"/>
      <c r="T41" s="426">
        <v>1729.02</v>
      </c>
      <c r="U41" s="423">
        <v>829.05</v>
      </c>
      <c r="V41" s="420"/>
      <c r="W41" s="320"/>
    </row>
    <row r="42" spans="1:22" ht="24" customHeight="1">
      <c r="A42" s="294" t="s">
        <v>85</v>
      </c>
      <c r="B42" s="327">
        <v>500</v>
      </c>
      <c r="C42" s="327">
        <v>0</v>
      </c>
      <c r="D42" s="327">
        <v>500</v>
      </c>
      <c r="E42" s="327">
        <v>125.9</v>
      </c>
      <c r="F42" s="346">
        <v>747</v>
      </c>
      <c r="G42" s="180">
        <v>924.48</v>
      </c>
      <c r="H42" s="347">
        <f aca="true" t="shared" si="22" ref="H42:H56">G42/F42</f>
        <v>1.237590361445783</v>
      </c>
      <c r="I42" s="397">
        <v>700</v>
      </c>
      <c r="J42" s="396" t="s">
        <v>86</v>
      </c>
      <c r="K42" s="327">
        <v>520.25</v>
      </c>
      <c r="L42" s="327">
        <v>0</v>
      </c>
      <c r="M42" s="327">
        <v>648.25</v>
      </c>
      <c r="N42" s="327">
        <v>-133.94000000000005</v>
      </c>
      <c r="O42" s="180">
        <v>147.4</v>
      </c>
      <c r="P42" s="180">
        <v>147.4</v>
      </c>
      <c r="Q42" s="180">
        <v>0</v>
      </c>
      <c r="R42" s="346">
        <v>0</v>
      </c>
      <c r="S42" s="346"/>
      <c r="T42" s="418"/>
      <c r="U42" s="423">
        <f>R42+S42+T42</f>
        <v>0</v>
      </c>
      <c r="V42" s="420"/>
    </row>
    <row r="43" spans="1:22" ht="24" customHeight="1">
      <c r="A43" s="294" t="s">
        <v>87</v>
      </c>
      <c r="B43" s="327">
        <v>0</v>
      </c>
      <c r="C43" s="327">
        <v>0</v>
      </c>
      <c r="D43" s="327">
        <v>0</v>
      </c>
      <c r="E43" s="327">
        <v>0</v>
      </c>
      <c r="F43" s="346">
        <v>0</v>
      </c>
      <c r="G43" s="180">
        <v>0</v>
      </c>
      <c r="H43" s="327">
        <v>0</v>
      </c>
      <c r="I43" s="327">
        <v>0</v>
      </c>
      <c r="J43" s="396" t="s">
        <v>88</v>
      </c>
      <c r="K43" s="327">
        <v>0</v>
      </c>
      <c r="L43" s="327">
        <v>0</v>
      </c>
      <c r="M43" s="327">
        <v>0</v>
      </c>
      <c r="N43" s="327">
        <v>0</v>
      </c>
      <c r="O43" s="180">
        <v>1312.58</v>
      </c>
      <c r="P43" s="180">
        <v>777.37</v>
      </c>
      <c r="Q43" s="401">
        <v>0</v>
      </c>
      <c r="R43" s="428">
        <v>0</v>
      </c>
      <c r="S43" s="428"/>
      <c r="T43" s="418"/>
      <c r="U43" s="423">
        <f>R43+S43+T43</f>
        <v>0</v>
      </c>
      <c r="V43" s="429"/>
    </row>
    <row r="44" spans="1:22" ht="24" customHeight="1">
      <c r="A44" s="294" t="s">
        <v>89</v>
      </c>
      <c r="B44" s="327">
        <f aca="true" t="shared" si="23" ref="B44:G44">B45+B46+B47+B50</f>
        <v>89.71</v>
      </c>
      <c r="C44" s="327">
        <f t="shared" si="23"/>
        <v>13</v>
      </c>
      <c r="D44" s="327">
        <v>290.89</v>
      </c>
      <c r="E44" s="180">
        <f t="shared" si="23"/>
        <v>156.01999999999998</v>
      </c>
      <c r="F44" s="180">
        <f aca="true" t="shared" si="24" ref="F44:I44">F45+F46+F47+F50+F51</f>
        <v>236.72</v>
      </c>
      <c r="G44" s="180">
        <f t="shared" si="24"/>
        <v>371.90999999999997</v>
      </c>
      <c r="H44" s="347">
        <f t="shared" si="22"/>
        <v>1.5710966542750928</v>
      </c>
      <c r="I44" s="180">
        <f t="shared" si="24"/>
        <v>22.7</v>
      </c>
      <c r="J44" s="398" t="s">
        <v>90</v>
      </c>
      <c r="K44" s="327"/>
      <c r="L44" s="327"/>
      <c r="M44" s="327"/>
      <c r="N44" s="327"/>
      <c r="O44" s="180">
        <v>5</v>
      </c>
      <c r="P44" s="180">
        <v>0</v>
      </c>
      <c r="Q44" s="401">
        <v>0</v>
      </c>
      <c r="R44" s="428"/>
      <c r="S44" s="428"/>
      <c r="T44" s="418"/>
      <c r="U44" s="423">
        <v>0</v>
      </c>
      <c r="V44" s="420"/>
    </row>
    <row r="45" spans="1:22" ht="13.5">
      <c r="A45" s="294" t="s">
        <v>91</v>
      </c>
      <c r="B45" s="327">
        <v>0</v>
      </c>
      <c r="C45" s="327">
        <v>0</v>
      </c>
      <c r="D45" s="327">
        <v>0</v>
      </c>
      <c r="E45" s="327">
        <v>0</v>
      </c>
      <c r="F45" s="346">
        <v>0</v>
      </c>
      <c r="G45" s="346">
        <v>0</v>
      </c>
      <c r="H45" s="346">
        <v>0</v>
      </c>
      <c r="I45" s="346">
        <v>0</v>
      </c>
      <c r="J45" s="396" t="s">
        <v>92</v>
      </c>
      <c r="K45" s="327"/>
      <c r="L45" s="327"/>
      <c r="M45" s="327"/>
      <c r="N45" s="327"/>
      <c r="O45" s="180">
        <v>5</v>
      </c>
      <c r="P45" s="180">
        <v>0</v>
      </c>
      <c r="Q45" s="401"/>
      <c r="R45" s="428"/>
      <c r="S45" s="428"/>
      <c r="T45" s="418"/>
      <c r="U45" s="423"/>
      <c r="V45" s="420"/>
    </row>
    <row r="46" spans="1:22" ht="24" customHeight="1">
      <c r="A46" s="294" t="s">
        <v>93</v>
      </c>
      <c r="B46" s="327">
        <v>0</v>
      </c>
      <c r="C46" s="327">
        <v>0</v>
      </c>
      <c r="D46" s="327">
        <v>18.18</v>
      </c>
      <c r="E46" s="327">
        <v>0</v>
      </c>
      <c r="F46" s="346">
        <v>17.52</v>
      </c>
      <c r="G46" s="180">
        <v>72</v>
      </c>
      <c r="H46" s="347">
        <f t="shared" si="22"/>
        <v>4.109589041095891</v>
      </c>
      <c r="I46" s="327">
        <v>0</v>
      </c>
      <c r="J46" s="396" t="s">
        <v>94</v>
      </c>
      <c r="K46" s="327">
        <v>290.06</v>
      </c>
      <c r="L46" s="327">
        <v>0.35</v>
      </c>
      <c r="M46" s="327">
        <v>266.74</v>
      </c>
      <c r="N46" s="327">
        <v>38.54553099999998</v>
      </c>
      <c r="O46" s="180">
        <f>O47+O52</f>
        <v>20165.48</v>
      </c>
      <c r="P46" s="180">
        <f>P47+P52</f>
        <v>12290.85</v>
      </c>
      <c r="Q46" s="445">
        <f aca="true" t="shared" si="25" ref="Q46:Q50">P46/O46</f>
        <v>0.6094995011276697</v>
      </c>
      <c r="R46" s="428"/>
      <c r="S46" s="428"/>
      <c r="T46" s="418">
        <f>8.01+3</f>
        <v>11.01</v>
      </c>
      <c r="U46" s="419">
        <f>U47+U52</f>
        <v>40024.25</v>
      </c>
      <c r="V46" s="420"/>
    </row>
    <row r="47" spans="1:22" ht="24" customHeight="1">
      <c r="A47" s="294" t="s">
        <v>95</v>
      </c>
      <c r="B47" s="327">
        <v>89.71</v>
      </c>
      <c r="C47" s="327">
        <v>13</v>
      </c>
      <c r="D47" s="327">
        <v>132.71</v>
      </c>
      <c r="E47" s="327">
        <v>5.539999999999992</v>
      </c>
      <c r="F47" s="346">
        <v>119.2</v>
      </c>
      <c r="G47" s="346">
        <v>119.91</v>
      </c>
      <c r="H47" s="347">
        <f t="shared" si="22"/>
        <v>1.005956375838926</v>
      </c>
      <c r="I47" s="327">
        <v>22.7</v>
      </c>
      <c r="J47" s="396" t="s">
        <v>96</v>
      </c>
      <c r="K47" s="327">
        <v>290.06</v>
      </c>
      <c r="L47" s="327">
        <v>0.35</v>
      </c>
      <c r="M47" s="327">
        <v>266.74</v>
      </c>
      <c r="N47" s="327">
        <v>38.54553099999998</v>
      </c>
      <c r="O47" s="180">
        <v>151.48</v>
      </c>
      <c r="P47" s="180">
        <v>140.85</v>
      </c>
      <c r="Q47" s="445">
        <f t="shared" si="25"/>
        <v>0.9298257195669396</v>
      </c>
      <c r="R47" s="428"/>
      <c r="S47" s="428"/>
      <c r="T47" s="418"/>
      <c r="U47" s="423">
        <f>SUM(U48:U50)</f>
        <v>24.25</v>
      </c>
      <c r="V47" s="420"/>
    </row>
    <row r="48" spans="1:22" ht="33" customHeight="1">
      <c r="A48" s="294" t="s">
        <v>97</v>
      </c>
      <c r="B48" s="327">
        <v>54.86</v>
      </c>
      <c r="C48" s="180">
        <v>1.3</v>
      </c>
      <c r="D48" s="180">
        <v>54.86</v>
      </c>
      <c r="E48" s="327">
        <v>0</v>
      </c>
      <c r="F48" s="346">
        <v>77.6</v>
      </c>
      <c r="G48" s="346">
        <v>76.36</v>
      </c>
      <c r="H48" s="347">
        <f t="shared" si="22"/>
        <v>0.9840206185567011</v>
      </c>
      <c r="I48" s="327">
        <v>22.7</v>
      </c>
      <c r="J48" s="396" t="s">
        <v>98</v>
      </c>
      <c r="K48" s="327">
        <v>187.6</v>
      </c>
      <c r="L48" s="327">
        <v>0.35</v>
      </c>
      <c r="M48" s="327">
        <v>195.13</v>
      </c>
      <c r="N48" s="327">
        <v>38.74000000000001</v>
      </c>
      <c r="O48" s="180">
        <v>60.53</v>
      </c>
      <c r="P48" s="180">
        <v>56.51</v>
      </c>
      <c r="Q48" s="445">
        <f t="shared" si="25"/>
        <v>0.9335866512473153</v>
      </c>
      <c r="R48" s="428">
        <v>6.64</v>
      </c>
      <c r="S48" s="428">
        <v>43.94</v>
      </c>
      <c r="T48" s="426">
        <f>5.51+3+1.1</f>
        <v>9.61</v>
      </c>
      <c r="U48" s="423">
        <v>22.7</v>
      </c>
      <c r="V48" s="420"/>
    </row>
    <row r="49" spans="1:22" ht="33" customHeight="1">
      <c r="A49" s="294" t="s">
        <v>99</v>
      </c>
      <c r="B49" s="327">
        <v>10</v>
      </c>
      <c r="C49" s="180">
        <v>11.7</v>
      </c>
      <c r="D49" s="180">
        <v>10</v>
      </c>
      <c r="E49" s="327">
        <v>0</v>
      </c>
      <c r="F49" s="346">
        <v>41.6</v>
      </c>
      <c r="G49" s="346">
        <v>14.12</v>
      </c>
      <c r="H49" s="347">
        <f t="shared" si="22"/>
        <v>0.3394230769230769</v>
      </c>
      <c r="I49" s="327">
        <v>0</v>
      </c>
      <c r="J49" s="396" t="s">
        <v>100</v>
      </c>
      <c r="K49" s="327">
        <v>26.35</v>
      </c>
      <c r="L49" s="327">
        <v>0</v>
      </c>
      <c r="M49" s="327">
        <v>5.1</v>
      </c>
      <c r="N49" s="327">
        <v>7</v>
      </c>
      <c r="O49" s="180">
        <v>28</v>
      </c>
      <c r="P49" s="180">
        <v>26.41</v>
      </c>
      <c r="Q49" s="445">
        <f t="shared" si="25"/>
        <v>0.9432142857142857</v>
      </c>
      <c r="R49" s="428">
        <v>0</v>
      </c>
      <c r="S49" s="428">
        <v>20</v>
      </c>
      <c r="T49" s="426">
        <v>2.5</v>
      </c>
      <c r="U49" s="423">
        <v>1.55</v>
      </c>
      <c r="V49" s="429"/>
    </row>
    <row r="50" spans="1:22" ht="33" customHeight="1">
      <c r="A50" s="348" t="s">
        <v>101</v>
      </c>
      <c r="B50" s="327">
        <v>0</v>
      </c>
      <c r="C50" s="327">
        <v>0</v>
      </c>
      <c r="D50" s="327">
        <v>140</v>
      </c>
      <c r="E50" s="327">
        <v>150.48</v>
      </c>
      <c r="F50" s="346">
        <v>0</v>
      </c>
      <c r="G50" s="346">
        <v>0</v>
      </c>
      <c r="H50" s="346">
        <v>0</v>
      </c>
      <c r="I50" s="180">
        <v>0</v>
      </c>
      <c r="J50" s="396" t="s">
        <v>102</v>
      </c>
      <c r="K50" s="327">
        <v>12.74</v>
      </c>
      <c r="L50" s="327">
        <v>0</v>
      </c>
      <c r="M50" s="327">
        <v>31.5</v>
      </c>
      <c r="N50" s="327">
        <v>-0.5599999999999987</v>
      </c>
      <c r="O50" s="180">
        <v>53.23</v>
      </c>
      <c r="P50" s="180">
        <v>48.21</v>
      </c>
      <c r="Q50" s="445">
        <f t="shared" si="25"/>
        <v>0.905692278790156</v>
      </c>
      <c r="R50" s="428">
        <v>21.5</v>
      </c>
      <c r="S50" s="428">
        <v>27.48</v>
      </c>
      <c r="T50" s="426"/>
      <c r="U50" s="423">
        <v>0</v>
      </c>
      <c r="V50" s="429"/>
    </row>
    <row r="51" spans="1:22" ht="24" customHeight="1">
      <c r="A51" s="349" t="s">
        <v>103</v>
      </c>
      <c r="B51" s="350"/>
      <c r="C51" s="350"/>
      <c r="D51" s="350"/>
      <c r="E51" s="333"/>
      <c r="F51" s="346">
        <v>100</v>
      </c>
      <c r="G51" s="351">
        <v>180</v>
      </c>
      <c r="H51" s="347">
        <f t="shared" si="22"/>
        <v>1.8</v>
      </c>
      <c r="I51" s="350">
        <v>0</v>
      </c>
      <c r="J51" s="396" t="s">
        <v>104</v>
      </c>
      <c r="K51" s="327"/>
      <c r="L51" s="327"/>
      <c r="M51" s="327"/>
      <c r="N51" s="327"/>
      <c r="O51" s="344">
        <v>9.72</v>
      </c>
      <c r="P51" s="344">
        <v>9.72</v>
      </c>
      <c r="Q51" s="446"/>
      <c r="R51" s="447"/>
      <c r="S51" s="447"/>
      <c r="T51" s="448"/>
      <c r="U51" s="449">
        <v>0</v>
      </c>
      <c r="V51" s="420"/>
    </row>
    <row r="52" spans="1:22" ht="24" customHeight="1">
      <c r="A52" s="332" t="s">
        <v>65</v>
      </c>
      <c r="B52" s="350">
        <f>B45+B38</f>
        <v>0</v>
      </c>
      <c r="C52" s="350">
        <f>C45+C38</f>
        <v>0</v>
      </c>
      <c r="D52" s="350">
        <f>D38+D45</f>
        <v>0</v>
      </c>
      <c r="E52" s="333">
        <v>-5666.8</v>
      </c>
      <c r="F52" s="350">
        <f aca="true" t="shared" si="26" ref="F52:I52">F37+F44</f>
        <v>1789.84</v>
      </c>
      <c r="G52" s="350">
        <f t="shared" si="26"/>
        <v>2668.18</v>
      </c>
      <c r="H52" s="352">
        <f t="shared" si="22"/>
        <v>1.4907366021543824</v>
      </c>
      <c r="I52" s="350">
        <f t="shared" si="26"/>
        <v>6882.7</v>
      </c>
      <c r="J52" s="396" t="s">
        <v>105</v>
      </c>
      <c r="K52" s="327">
        <v>0</v>
      </c>
      <c r="L52" s="327">
        <v>0</v>
      </c>
      <c r="M52" s="327">
        <v>0</v>
      </c>
      <c r="N52" s="327">
        <v>0</v>
      </c>
      <c r="O52" s="180">
        <v>20014</v>
      </c>
      <c r="P52" s="180">
        <v>12150</v>
      </c>
      <c r="Q52" s="401">
        <v>0</v>
      </c>
      <c r="R52" s="428">
        <v>0</v>
      </c>
      <c r="S52" s="428"/>
      <c r="T52" s="418">
        <v>0</v>
      </c>
      <c r="U52" s="423">
        <v>40000</v>
      </c>
      <c r="V52" s="420"/>
    </row>
    <row r="53" spans="1:22" ht="24" customHeight="1">
      <c r="A53" s="294" t="s">
        <v>106</v>
      </c>
      <c r="B53" s="327"/>
      <c r="C53" s="327"/>
      <c r="D53" s="327"/>
      <c r="E53" s="327"/>
      <c r="F53" s="346">
        <v>3200</v>
      </c>
      <c r="G53" s="346">
        <v>0</v>
      </c>
      <c r="H53" s="346">
        <v>0</v>
      </c>
      <c r="I53" s="180">
        <v>0</v>
      </c>
      <c r="J53" s="399" t="s">
        <v>68</v>
      </c>
      <c r="K53" s="327">
        <f>K36</f>
        <v>0</v>
      </c>
      <c r="L53" s="327">
        <f>L36</f>
        <v>0</v>
      </c>
      <c r="M53" s="327">
        <v>4861.030000000001</v>
      </c>
      <c r="N53" s="321">
        <f>-1280.89-1087.77</f>
        <v>-2368.66</v>
      </c>
      <c r="O53" s="400">
        <f>O38+O40+O44+O46</f>
        <v>25405.17</v>
      </c>
      <c r="P53" s="400">
        <f>P38+P40+P44+P46</f>
        <v>13691.720000000001</v>
      </c>
      <c r="Q53" s="450">
        <f aca="true" t="shared" si="27" ref="Q53:Q56">P53/O53</f>
        <v>0.5389343979985177</v>
      </c>
      <c r="R53" s="400">
        <f aca="true" t="shared" si="28" ref="R53:U53">R36</f>
        <v>0</v>
      </c>
      <c r="S53" s="451"/>
      <c r="T53" s="433">
        <f t="shared" si="28"/>
        <v>0</v>
      </c>
      <c r="U53" s="452">
        <f>U38+U40+U44+U46</f>
        <v>40853.3</v>
      </c>
      <c r="V53" s="420"/>
    </row>
    <row r="54" spans="1:22" ht="24" customHeight="1">
      <c r="A54" s="294" t="s">
        <v>107</v>
      </c>
      <c r="B54" s="327">
        <v>0</v>
      </c>
      <c r="C54" s="327">
        <v>0</v>
      </c>
      <c r="D54" s="327">
        <v>0</v>
      </c>
      <c r="E54" s="327">
        <v>0</v>
      </c>
      <c r="F54" s="346">
        <v>20014</v>
      </c>
      <c r="G54" s="346">
        <v>12150</v>
      </c>
      <c r="H54" s="347">
        <f>G54/F54</f>
        <v>0.6070750474667732</v>
      </c>
      <c r="I54" s="180">
        <f>40000+2088.4</f>
        <v>42088.4</v>
      </c>
      <c r="J54" s="378" t="s">
        <v>108</v>
      </c>
      <c r="K54" s="180">
        <v>0</v>
      </c>
      <c r="L54" s="180">
        <v>6000</v>
      </c>
      <c r="M54" s="180">
        <v>5286.96</v>
      </c>
      <c r="N54" s="327">
        <v>-3656.96</v>
      </c>
      <c r="O54" s="180">
        <v>0</v>
      </c>
      <c r="P54" s="180">
        <v>1400</v>
      </c>
      <c r="Q54" s="428">
        <v>0</v>
      </c>
      <c r="R54" s="428"/>
      <c r="S54" s="428"/>
      <c r="T54" s="426"/>
      <c r="U54" s="427">
        <v>4500</v>
      </c>
      <c r="V54" s="420"/>
    </row>
    <row r="55" spans="1:22" ht="24" customHeight="1">
      <c r="A55" s="294" t="s">
        <v>109</v>
      </c>
      <c r="B55" s="327">
        <v>2468.36</v>
      </c>
      <c r="C55" s="327">
        <v>0</v>
      </c>
      <c r="D55" s="327">
        <v>3370</v>
      </c>
      <c r="E55" s="327">
        <v>0</v>
      </c>
      <c r="F55" s="346">
        <v>1088.51</v>
      </c>
      <c r="G55" s="180">
        <v>1088.51</v>
      </c>
      <c r="H55" s="347">
        <f>G55/F55</f>
        <v>1</v>
      </c>
      <c r="I55" s="180">
        <v>128.74</v>
      </c>
      <c r="J55" s="293" t="s">
        <v>110</v>
      </c>
      <c r="K55" s="327">
        <v>0</v>
      </c>
      <c r="L55" s="327">
        <v>0</v>
      </c>
      <c r="M55" s="327">
        <v>0</v>
      </c>
      <c r="N55" s="327">
        <v>0</v>
      </c>
      <c r="O55" s="401">
        <v>559.02</v>
      </c>
      <c r="P55" s="377">
        <v>686.23</v>
      </c>
      <c r="Q55" s="445">
        <f t="shared" si="27"/>
        <v>1.2275589424349755</v>
      </c>
      <c r="R55" s="428">
        <v>650</v>
      </c>
      <c r="S55" s="428"/>
      <c r="T55" s="426"/>
      <c r="U55" s="427">
        <v>3510.25</v>
      </c>
      <c r="V55" s="429"/>
    </row>
    <row r="56" spans="1:22" ht="24" customHeight="1">
      <c r="A56" s="294"/>
      <c r="B56" s="327"/>
      <c r="C56" s="327"/>
      <c r="D56" s="327"/>
      <c r="E56" s="327"/>
      <c r="F56" s="346"/>
      <c r="G56" s="180"/>
      <c r="H56" s="347"/>
      <c r="I56" s="180"/>
      <c r="J56" s="402" t="s">
        <v>111</v>
      </c>
      <c r="K56" s="403"/>
      <c r="L56" s="403"/>
      <c r="M56" s="403">
        <v>13.01</v>
      </c>
      <c r="N56" s="404">
        <v>291.54</v>
      </c>
      <c r="O56" s="180">
        <v>128.16</v>
      </c>
      <c r="P56" s="180">
        <v>128.74</v>
      </c>
      <c r="Q56" s="445">
        <f t="shared" si="27"/>
        <v>1.0045255930087391</v>
      </c>
      <c r="R56" s="428"/>
      <c r="S56" s="428"/>
      <c r="T56" s="426"/>
      <c r="U56" s="427">
        <v>236.29</v>
      </c>
      <c r="V56" s="420"/>
    </row>
    <row r="57" spans="1:22" ht="24" customHeight="1">
      <c r="A57" s="336" t="s">
        <v>112</v>
      </c>
      <c r="B57" s="337">
        <f aca="true" t="shared" si="29" ref="B57:G57">B51+B52+B53</f>
        <v>0</v>
      </c>
      <c r="C57" s="337">
        <f t="shared" si="29"/>
        <v>0</v>
      </c>
      <c r="D57" s="353">
        <f t="shared" si="29"/>
        <v>0</v>
      </c>
      <c r="E57" s="353">
        <f t="shared" si="29"/>
        <v>-5666.8</v>
      </c>
      <c r="F57" s="354">
        <f>F53+F54+F55+F56+F52</f>
        <v>26092.35</v>
      </c>
      <c r="G57" s="354">
        <f>G53+G54+G55+G56+G52</f>
        <v>15906.69</v>
      </c>
      <c r="H57" s="352">
        <f aca="true" t="shared" si="30" ref="H57:H64">G57/F57</f>
        <v>0.6096304089129573</v>
      </c>
      <c r="I57" s="354">
        <f>I53+I54+I55+I56+I52</f>
        <v>49099.84</v>
      </c>
      <c r="J57" s="390" t="s">
        <v>113</v>
      </c>
      <c r="K57" s="337" t="e">
        <f>K54+#REF!+K55+K56</f>
        <v>#REF!</v>
      </c>
      <c r="L57" s="337" t="e">
        <f>L54+#REF!+L55+L56</f>
        <v>#REF!</v>
      </c>
      <c r="M57" s="337">
        <v>10161</v>
      </c>
      <c r="N57" s="405" t="e">
        <f>N54+N55+N56+#REF!</f>
        <v>#REF!</v>
      </c>
      <c r="O57" s="405">
        <f>O54+O55+O56+O53</f>
        <v>26092.35</v>
      </c>
      <c r="P57" s="405">
        <f>P54+P55+P56+P53</f>
        <v>15906.690000000002</v>
      </c>
      <c r="Q57" s="453">
        <f aca="true" t="shared" si="31" ref="Q57:Q62">P57/O57</f>
        <v>0.6096304089129574</v>
      </c>
      <c r="R57" s="454" t="e">
        <f>R54+R55+R56+#REF!</f>
        <v>#REF!</v>
      </c>
      <c r="S57" s="455"/>
      <c r="T57" s="456" t="e">
        <f>T54+T55+T56+#REF!</f>
        <v>#REF!</v>
      </c>
      <c r="U57" s="457">
        <f>U54+U55+U56+U53</f>
        <v>49099.840000000004</v>
      </c>
      <c r="V57" s="420"/>
    </row>
    <row r="58" spans="1:22" ht="13.5" customHeight="1">
      <c r="A58" s="355"/>
      <c r="B58" s="356"/>
      <c r="C58" s="356"/>
      <c r="D58" s="356"/>
      <c r="E58" s="356"/>
      <c r="F58" s="356"/>
      <c r="G58" s="357"/>
      <c r="H58" s="356"/>
      <c r="I58" s="356"/>
      <c r="J58" s="356"/>
      <c r="K58" s="356"/>
      <c r="L58" s="356"/>
      <c r="M58" s="356"/>
      <c r="N58" s="356"/>
      <c r="O58" s="356"/>
      <c r="P58" s="406"/>
      <c r="Q58" s="438"/>
      <c r="R58" s="439"/>
      <c r="S58" s="439"/>
      <c r="V58" s="420"/>
    </row>
    <row r="59" spans="1:22" ht="24" customHeight="1">
      <c r="A59" s="358" t="s">
        <v>114</v>
      </c>
      <c r="B59" s="359">
        <v>36</v>
      </c>
      <c r="C59" s="359">
        <v>0</v>
      </c>
      <c r="D59" s="359">
        <v>0</v>
      </c>
      <c r="E59" s="359">
        <f>F59-D59</f>
        <v>1245.89</v>
      </c>
      <c r="F59" s="360">
        <v>1245.89</v>
      </c>
      <c r="G59" s="361">
        <v>249.88</v>
      </c>
      <c r="H59" s="362">
        <f t="shared" si="30"/>
        <v>0.20056345263225483</v>
      </c>
      <c r="I59" s="361">
        <v>0</v>
      </c>
      <c r="J59" s="407" t="s">
        <v>115</v>
      </c>
      <c r="K59" s="359">
        <v>0</v>
      </c>
      <c r="L59" s="359">
        <v>0</v>
      </c>
      <c r="M59" s="359">
        <v>0</v>
      </c>
      <c r="N59" s="359">
        <v>0</v>
      </c>
      <c r="O59" s="359">
        <v>2582.87</v>
      </c>
      <c r="P59" s="361">
        <v>2227.57</v>
      </c>
      <c r="Q59" s="458">
        <f t="shared" si="31"/>
        <v>0.862439844049449</v>
      </c>
      <c r="R59" s="459">
        <v>1801.54</v>
      </c>
      <c r="S59" s="459"/>
      <c r="T59" s="460">
        <v>0</v>
      </c>
      <c r="U59" s="461">
        <v>93.28</v>
      </c>
      <c r="V59" s="420"/>
    </row>
    <row r="60" spans="1:22" ht="24" customHeight="1">
      <c r="A60" s="294" t="s">
        <v>116</v>
      </c>
      <c r="B60" s="327">
        <v>4518</v>
      </c>
      <c r="C60" s="327">
        <v>0</v>
      </c>
      <c r="D60" s="327">
        <v>4036</v>
      </c>
      <c r="E60" s="327">
        <v>288.53</v>
      </c>
      <c r="F60" s="297">
        <v>6.459999999999994</v>
      </c>
      <c r="G60" s="180">
        <v>6.46</v>
      </c>
      <c r="H60" s="347">
        <f t="shared" si="30"/>
        <v>1.0000000000000009</v>
      </c>
      <c r="I60" s="180">
        <v>0</v>
      </c>
      <c r="J60" s="408" t="s">
        <v>117</v>
      </c>
      <c r="K60" s="327">
        <v>4518</v>
      </c>
      <c r="L60" s="327">
        <v>0</v>
      </c>
      <c r="M60" s="327">
        <v>4036</v>
      </c>
      <c r="N60" s="180">
        <v>0.09</v>
      </c>
      <c r="O60" s="327">
        <v>40</v>
      </c>
      <c r="P60" s="180">
        <v>30</v>
      </c>
      <c r="Q60" s="328">
        <f t="shared" si="31"/>
        <v>0.75</v>
      </c>
      <c r="R60" s="428">
        <v>120</v>
      </c>
      <c r="S60" s="428"/>
      <c r="T60" s="371">
        <v>0</v>
      </c>
      <c r="U60" s="462">
        <v>0</v>
      </c>
      <c r="V60" s="420"/>
    </row>
    <row r="61" spans="1:22" ht="24" customHeight="1">
      <c r="A61" s="295" t="s">
        <v>118</v>
      </c>
      <c r="B61" s="327"/>
      <c r="C61" s="327"/>
      <c r="D61" s="327"/>
      <c r="E61" s="327"/>
      <c r="F61" s="297">
        <v>15791.5</v>
      </c>
      <c r="G61" s="297">
        <v>3000</v>
      </c>
      <c r="H61" s="297">
        <v>0</v>
      </c>
      <c r="I61" s="180">
        <v>15842</v>
      </c>
      <c r="J61" s="409" t="s">
        <v>119</v>
      </c>
      <c r="K61" s="327">
        <v>0</v>
      </c>
      <c r="L61" s="327">
        <v>0</v>
      </c>
      <c r="M61" s="327">
        <v>55</v>
      </c>
      <c r="N61" s="180">
        <v>288.44</v>
      </c>
      <c r="O61" s="410">
        <v>15791.5</v>
      </c>
      <c r="P61" s="180">
        <v>3000</v>
      </c>
      <c r="Q61" s="328">
        <f t="shared" si="31"/>
        <v>0.18997561979545957</v>
      </c>
      <c r="R61" s="428">
        <v>25791.5</v>
      </c>
      <c r="S61" s="428"/>
      <c r="T61" s="379"/>
      <c r="U61" s="419">
        <v>15842</v>
      </c>
      <c r="V61" s="420"/>
    </row>
    <row r="62" spans="1:22" ht="24" customHeight="1">
      <c r="A62" s="296" t="s">
        <v>120</v>
      </c>
      <c r="B62" s="327"/>
      <c r="C62" s="327"/>
      <c r="D62" s="327"/>
      <c r="E62" s="327"/>
      <c r="F62" s="297">
        <v>15.69</v>
      </c>
      <c r="G62" s="297">
        <v>824.46</v>
      </c>
      <c r="H62" s="347">
        <f t="shared" si="30"/>
        <v>52.54684512428299</v>
      </c>
      <c r="I62" s="180">
        <v>0</v>
      </c>
      <c r="J62" s="411" t="s">
        <v>121</v>
      </c>
      <c r="K62" s="327"/>
      <c r="L62" s="327"/>
      <c r="M62" s="327"/>
      <c r="N62" s="180"/>
      <c r="O62" s="410">
        <v>447.74</v>
      </c>
      <c r="P62" s="180">
        <v>626.7</v>
      </c>
      <c r="Q62" s="328">
        <f t="shared" si="31"/>
        <v>1.399696252289275</v>
      </c>
      <c r="R62" s="428"/>
      <c r="S62" s="428"/>
      <c r="T62" s="379"/>
      <c r="U62" s="419">
        <v>533.42</v>
      </c>
      <c r="V62" s="420"/>
    </row>
    <row r="63" spans="1:22" ht="24" customHeight="1">
      <c r="A63" s="298" t="s">
        <v>122</v>
      </c>
      <c r="B63" s="327">
        <v>0</v>
      </c>
      <c r="C63" s="327">
        <v>0</v>
      </c>
      <c r="D63" s="327">
        <v>55</v>
      </c>
      <c r="E63" s="327">
        <v>0</v>
      </c>
      <c r="F63" s="297">
        <v>1802.57</v>
      </c>
      <c r="G63" s="180">
        <v>1803.47</v>
      </c>
      <c r="H63" s="347">
        <f t="shared" si="30"/>
        <v>1.0004992871289327</v>
      </c>
      <c r="I63" s="180">
        <v>626.7</v>
      </c>
      <c r="J63" s="411"/>
      <c r="K63" s="327">
        <v>0</v>
      </c>
      <c r="L63" s="327">
        <v>0</v>
      </c>
      <c r="M63" s="327">
        <v>55</v>
      </c>
      <c r="N63" s="180">
        <v>288.44</v>
      </c>
      <c r="O63" s="327"/>
      <c r="P63" s="180"/>
      <c r="Q63" s="328"/>
      <c r="R63" s="428"/>
      <c r="S63" s="428"/>
      <c r="T63" s="371"/>
      <c r="U63" s="419"/>
      <c r="V63" s="420"/>
    </row>
    <row r="64" spans="1:22" ht="24" customHeight="1">
      <c r="A64" s="363" t="s">
        <v>123</v>
      </c>
      <c r="B64" s="353">
        <v>4554</v>
      </c>
      <c r="C64" s="353">
        <v>0</v>
      </c>
      <c r="D64" s="353">
        <f>D59+D60+D63</f>
        <v>4091</v>
      </c>
      <c r="E64" s="364">
        <v>288.53</v>
      </c>
      <c r="F64" s="353">
        <f>SUM(F59:F63)</f>
        <v>18862.109999999997</v>
      </c>
      <c r="G64" s="353">
        <f>SUM(G59:G63)</f>
        <v>5884.27</v>
      </c>
      <c r="H64" s="365">
        <f t="shared" si="30"/>
        <v>0.3119624474674361</v>
      </c>
      <c r="I64" s="353">
        <f>SUM(I59:I63)</f>
        <v>16468.7</v>
      </c>
      <c r="J64" s="412" t="s">
        <v>124</v>
      </c>
      <c r="K64" s="353">
        <v>4518</v>
      </c>
      <c r="L64" s="353">
        <v>0</v>
      </c>
      <c r="M64" s="353">
        <v>4091</v>
      </c>
      <c r="N64" s="353">
        <f>N59+N60+N63</f>
        <v>288.53</v>
      </c>
      <c r="O64" s="353">
        <f>SUM(O59:O63)</f>
        <v>18862.11</v>
      </c>
      <c r="P64" s="392">
        <f>SUM(P59:P63)</f>
        <v>5884.2699999999995</v>
      </c>
      <c r="Q64" s="463">
        <f>P64/O64</f>
        <v>0.311962447467436</v>
      </c>
      <c r="R64" s="353">
        <f>SUM(R59:R63)</f>
        <v>27713.04</v>
      </c>
      <c r="S64" s="464"/>
      <c r="T64" s="465">
        <f>SUM(T59:T63)</f>
        <v>0</v>
      </c>
      <c r="U64" s="466">
        <f>SUM(U59:U63)</f>
        <v>16468.7</v>
      </c>
      <c r="V64" s="420"/>
    </row>
    <row r="65" spans="1:22" ht="12.75" customHeight="1">
      <c r="A65" s="467"/>
      <c r="B65" s="468"/>
      <c r="C65" s="468"/>
      <c r="D65" s="468"/>
      <c r="E65" s="468"/>
      <c r="F65" s="468"/>
      <c r="G65" s="469"/>
      <c r="H65" s="468"/>
      <c r="I65" s="468"/>
      <c r="J65" s="468"/>
      <c r="K65" s="468"/>
      <c r="L65" s="468"/>
      <c r="M65" s="468"/>
      <c r="N65" s="468"/>
      <c r="O65" s="468"/>
      <c r="P65" s="474"/>
      <c r="Q65" s="477"/>
      <c r="R65" s="478"/>
      <c r="S65" s="478"/>
      <c r="V65" s="420"/>
    </row>
    <row r="66" spans="1:22" ht="18" customHeight="1">
      <c r="A66" s="470" t="s">
        <v>125</v>
      </c>
      <c r="B66" s="471">
        <f aca="true" t="shared" si="32" ref="B66:G66">B64+B36+B58</f>
        <v>4554</v>
      </c>
      <c r="C66" s="471">
        <f t="shared" si="32"/>
        <v>0</v>
      </c>
      <c r="D66" s="472">
        <v>83282.04</v>
      </c>
      <c r="E66" s="472">
        <f t="shared" si="32"/>
        <v>288.53</v>
      </c>
      <c r="F66" s="472">
        <f>F35+F57+F64</f>
        <v>103246.55</v>
      </c>
      <c r="G66" s="472">
        <f>G35+G57+G64</f>
        <v>66519.41</v>
      </c>
      <c r="H66" s="473">
        <f>G66/F66</f>
        <v>0.6442773148352172</v>
      </c>
      <c r="I66" s="472">
        <f>I35+I57+I64</f>
        <v>120496.90999999999</v>
      </c>
      <c r="J66" s="475" t="s">
        <v>126</v>
      </c>
      <c r="K66" s="471"/>
      <c r="L66" s="476"/>
      <c r="M66" s="472"/>
      <c r="N66" s="472"/>
      <c r="O66" s="472">
        <f>O35+O57+O64</f>
        <v>103246.55100000002</v>
      </c>
      <c r="P66" s="472">
        <f>P35+P57+P64</f>
        <v>66519.41000000002</v>
      </c>
      <c r="Q66" s="479">
        <f>P66/O66</f>
        <v>0.6442773085950348</v>
      </c>
      <c r="R66" s="480"/>
      <c r="S66" s="480"/>
      <c r="T66" s="481" t="e">
        <f>T35+T57+T64</f>
        <v>#REF!</v>
      </c>
      <c r="U66" s="482">
        <f>U35+U57+U64</f>
        <v>120496.90951100002</v>
      </c>
      <c r="V66" s="420"/>
    </row>
    <row r="67" ht="24.75" customHeight="1"/>
    <row r="68" ht="24.75" customHeight="1"/>
    <row r="69" ht="24.75" customHeight="1">
      <c r="F69" s="320"/>
    </row>
  </sheetData>
  <sheetProtection/>
  <mergeCells count="3">
    <mergeCell ref="A2:U2"/>
    <mergeCell ref="A36:P36"/>
    <mergeCell ref="A58:P58"/>
  </mergeCells>
  <printOptions/>
  <pageMargins left="1.2201388888888889" right="0.4284722222222222" top="0.38958333333333334" bottom="0.23958333333333334" header="0.46805555555555556" footer="0.3541666666666667"/>
  <pageSetup horizontalDpi="600" verticalDpi="600" orientation="portrait" paperSize="8" scale="70"/>
  <headerFooter>
    <oddFooter>&amp;C第 &amp;P 页，共 &amp;N 页</oddFooter>
  </headerFooter>
  <ignoredErrors>
    <ignoredError sqref="H64:H66 H52:H57 H37:H47 H30:H35 H5:H24" formula="1"/>
  </ignoredErrors>
</worksheet>
</file>

<file path=xl/worksheets/sheet2.xml><?xml version="1.0" encoding="utf-8"?>
<worksheet xmlns="http://schemas.openxmlformats.org/spreadsheetml/2006/main" xmlns:r="http://schemas.openxmlformats.org/officeDocument/2006/relationships">
  <dimension ref="A1:IO511"/>
  <sheetViews>
    <sheetView showGridLines="0" workbookViewId="0" topLeftCell="A1">
      <pane xSplit="1" ySplit="5" topLeftCell="B156" activePane="bottomRight" state="frozen"/>
      <selection pane="bottomRight" activeCell="A2" sqref="A2:O2"/>
    </sheetView>
  </sheetViews>
  <sheetFormatPr defaultColWidth="9.00390625" defaultRowHeight="13.5"/>
  <cols>
    <col min="1" max="1" width="37.75390625" style="233" customWidth="1"/>
    <col min="2" max="2" width="12.75390625" style="234" customWidth="1"/>
    <col min="3" max="3" width="13.75390625" style="234" customWidth="1"/>
    <col min="4" max="4" width="3.50390625" style="233" hidden="1" customWidth="1"/>
    <col min="5" max="5" width="39.875" style="235" customWidth="1"/>
    <col min="6" max="9" width="13.50390625" style="235" hidden="1" customWidth="1"/>
    <col min="10" max="10" width="0.74609375" style="235" hidden="1" customWidth="1"/>
    <col min="11" max="11" width="13.625" style="236" customWidth="1"/>
    <col min="12" max="12" width="13.25390625" style="236" hidden="1" customWidth="1"/>
    <col min="13" max="13" width="18.00390625" style="237" hidden="1" customWidth="1"/>
    <col min="14" max="14" width="11.125" style="127" hidden="1" customWidth="1"/>
    <col min="15" max="15" width="12.875" style="238" customWidth="1"/>
    <col min="16" max="249" width="9.00390625" style="235" customWidth="1"/>
  </cols>
  <sheetData>
    <row r="1" spans="1:14" ht="13.5" customHeight="1">
      <c r="A1" s="3" t="s">
        <v>127</v>
      </c>
      <c r="B1" s="3"/>
      <c r="C1" s="3"/>
      <c r="D1" s="3"/>
      <c r="E1" s="3"/>
      <c r="F1" s="3"/>
      <c r="G1" s="3"/>
      <c r="H1" s="3"/>
      <c r="I1" s="3"/>
      <c r="J1" s="3"/>
      <c r="K1" s="264"/>
      <c r="L1" s="264"/>
      <c r="M1" s="265"/>
      <c r="N1" s="266"/>
    </row>
    <row r="2" spans="1:15" ht="22.5" customHeight="1">
      <c r="A2" s="239" t="s">
        <v>128</v>
      </c>
      <c r="B2" s="239"/>
      <c r="C2" s="239"/>
      <c r="D2" s="239"/>
      <c r="E2" s="239"/>
      <c r="F2" s="239"/>
      <c r="G2" s="239"/>
      <c r="H2" s="239"/>
      <c r="I2" s="239"/>
      <c r="J2" s="239"/>
      <c r="K2" s="239"/>
      <c r="L2" s="239"/>
      <c r="M2" s="239"/>
      <c r="N2" s="239"/>
      <c r="O2" s="239"/>
    </row>
    <row r="3" spans="1:15" s="228" customFormat="1" ht="15.75" customHeight="1">
      <c r="A3" s="240" t="s">
        <v>129</v>
      </c>
      <c r="B3" s="241"/>
      <c r="C3" s="241"/>
      <c r="D3" s="240"/>
      <c r="E3" s="240"/>
      <c r="F3" s="240"/>
      <c r="G3" s="240"/>
      <c r="H3" s="240"/>
      <c r="I3" s="240"/>
      <c r="J3" s="240"/>
      <c r="K3" s="241"/>
      <c r="L3" s="241"/>
      <c r="M3" s="267"/>
      <c r="N3" s="268"/>
      <c r="O3" s="269" t="s">
        <v>2</v>
      </c>
    </row>
    <row r="4" spans="1:15" s="228" customFormat="1" ht="15.75" customHeight="1">
      <c r="A4" s="242" t="s">
        <v>3</v>
      </c>
      <c r="B4" s="243"/>
      <c r="C4" s="243"/>
      <c r="D4" s="242"/>
      <c r="E4" s="244" t="s">
        <v>11</v>
      </c>
      <c r="F4" s="245"/>
      <c r="G4" s="245"/>
      <c r="H4" s="245"/>
      <c r="I4" s="245"/>
      <c r="J4" s="245"/>
      <c r="K4" s="245"/>
      <c r="L4" s="245"/>
      <c r="M4" s="245"/>
      <c r="N4" s="245"/>
      <c r="O4" s="270"/>
    </row>
    <row r="5" spans="1:15" s="229" customFormat="1" ht="43.5" customHeight="1">
      <c r="A5" s="246" t="s">
        <v>130</v>
      </c>
      <c r="B5" s="247" t="s">
        <v>8</v>
      </c>
      <c r="C5" s="247" t="s">
        <v>16</v>
      </c>
      <c r="D5" s="246" t="s">
        <v>131</v>
      </c>
      <c r="E5" s="246" t="s">
        <v>130</v>
      </c>
      <c r="F5" s="246" t="s">
        <v>132</v>
      </c>
      <c r="G5" s="246" t="s">
        <v>133</v>
      </c>
      <c r="H5" s="246" t="s">
        <v>134</v>
      </c>
      <c r="I5" s="246" t="s">
        <v>135</v>
      </c>
      <c r="J5" s="246" t="s">
        <v>136</v>
      </c>
      <c r="K5" s="271" t="s">
        <v>8</v>
      </c>
      <c r="L5" s="272" t="s">
        <v>137</v>
      </c>
      <c r="M5" s="273" t="s">
        <v>138</v>
      </c>
      <c r="N5" s="274" t="s">
        <v>139</v>
      </c>
      <c r="O5" s="247" t="s">
        <v>16</v>
      </c>
    </row>
    <row r="6" spans="1:249" s="229" customFormat="1" ht="16.5" customHeight="1">
      <c r="A6" s="248" t="s">
        <v>17</v>
      </c>
      <c r="B6" s="249">
        <f>B7+B8</f>
        <v>14153.78</v>
      </c>
      <c r="C6" s="249">
        <f>C7+C8</f>
        <v>22902.8</v>
      </c>
      <c r="D6" s="250">
        <f aca="true" t="shared" si="0" ref="D6:D10">C6/B6-1</f>
        <v>0.6181401717421069</v>
      </c>
      <c r="E6" s="248" t="s">
        <v>18</v>
      </c>
      <c r="F6" s="246"/>
      <c r="G6" s="246"/>
      <c r="H6" s="246"/>
      <c r="I6" s="246"/>
      <c r="J6" s="275"/>
      <c r="K6" s="249">
        <f>K7+K34+K42+K51+K57+K64+K83+K98+K107+K114+K123+K127+K134+K137+K138+K142+K146+K149+K154+K156+K157+K158+K32</f>
        <v>44728.450000000004</v>
      </c>
      <c r="L6" s="249">
        <f>L7+L34+L42+L51+L57+L64+L83+L98+L107+L114+L123+L127+L134+L137+L138+L142+L146+L149+L154+L156+L157+L158</f>
        <v>0</v>
      </c>
      <c r="M6" s="249"/>
      <c r="N6" s="249"/>
      <c r="O6" s="249">
        <f>O7+O34+O42+O51+O57+O64+O83+O98+O107+O114+O123+O127+O134+O137+O138+O142+O146+O149+O154+O156+O157+O158+0.01</f>
        <v>54928.365000000005</v>
      </c>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c r="DV6" s="276"/>
      <c r="DW6" s="276"/>
      <c r="DX6" s="276"/>
      <c r="DY6" s="276"/>
      <c r="DZ6" s="276"/>
      <c r="EA6" s="276"/>
      <c r="EB6" s="276"/>
      <c r="EC6" s="276"/>
      <c r="ED6" s="276"/>
      <c r="EE6" s="276"/>
      <c r="EF6" s="276"/>
      <c r="EG6" s="276"/>
      <c r="EH6" s="276"/>
      <c r="EI6" s="276"/>
      <c r="EJ6" s="276"/>
      <c r="EK6" s="276"/>
      <c r="EL6" s="276"/>
      <c r="EM6" s="276"/>
      <c r="EN6" s="276"/>
      <c r="EO6" s="276"/>
      <c r="EP6" s="276"/>
      <c r="EQ6" s="276"/>
      <c r="ER6" s="276"/>
      <c r="ES6" s="276"/>
      <c r="ET6" s="276"/>
      <c r="EU6" s="276"/>
      <c r="EV6" s="276"/>
      <c r="EW6" s="276"/>
      <c r="EX6" s="276"/>
      <c r="EY6" s="276"/>
      <c r="EZ6" s="276"/>
      <c r="FA6" s="276"/>
      <c r="FB6" s="276"/>
      <c r="FC6" s="276"/>
      <c r="FD6" s="276"/>
      <c r="FE6" s="276"/>
      <c r="FF6" s="276"/>
      <c r="FG6" s="276"/>
      <c r="FH6" s="276"/>
      <c r="FI6" s="276"/>
      <c r="FJ6" s="276"/>
      <c r="FK6" s="276"/>
      <c r="FL6" s="276"/>
      <c r="FM6" s="276"/>
      <c r="FN6" s="276"/>
      <c r="FO6" s="276"/>
      <c r="FP6" s="276"/>
      <c r="FQ6" s="276"/>
      <c r="FR6" s="276"/>
      <c r="FS6" s="276"/>
      <c r="FT6" s="276"/>
      <c r="FU6" s="276"/>
      <c r="FV6" s="276"/>
      <c r="FW6" s="276"/>
      <c r="FX6" s="276"/>
      <c r="FY6" s="276"/>
      <c r="FZ6" s="276"/>
      <c r="GA6" s="276"/>
      <c r="GB6" s="276"/>
      <c r="GC6" s="276"/>
      <c r="GD6" s="276"/>
      <c r="GE6" s="276"/>
      <c r="GF6" s="276"/>
      <c r="GG6" s="276"/>
      <c r="GH6" s="276"/>
      <c r="GI6" s="276"/>
      <c r="GJ6" s="276"/>
      <c r="GK6" s="276"/>
      <c r="GL6" s="276"/>
      <c r="GM6" s="276"/>
      <c r="GN6" s="276"/>
      <c r="GO6" s="276"/>
      <c r="GP6" s="276"/>
      <c r="GQ6" s="276"/>
      <c r="GR6" s="276"/>
      <c r="GS6" s="276"/>
      <c r="GT6" s="276"/>
      <c r="GU6" s="276"/>
      <c r="GV6" s="276"/>
      <c r="GW6" s="276"/>
      <c r="GX6" s="276"/>
      <c r="GY6" s="276"/>
      <c r="GZ6" s="276"/>
      <c r="HA6" s="276"/>
      <c r="HB6" s="276"/>
      <c r="HC6" s="276"/>
      <c r="HD6" s="276"/>
      <c r="HE6" s="276"/>
      <c r="HF6" s="276"/>
      <c r="HG6" s="276"/>
      <c r="HH6" s="276"/>
      <c r="HI6" s="276"/>
      <c r="HJ6" s="276"/>
      <c r="HK6" s="276"/>
      <c r="HL6" s="276"/>
      <c r="HM6" s="276"/>
      <c r="HN6" s="276"/>
      <c r="HO6" s="276"/>
      <c r="HP6" s="276"/>
      <c r="HQ6" s="276"/>
      <c r="HR6" s="276"/>
      <c r="HS6" s="276"/>
      <c r="HT6" s="276"/>
      <c r="HU6" s="276"/>
      <c r="HV6" s="276"/>
      <c r="HW6" s="276"/>
      <c r="HX6" s="276"/>
      <c r="HY6" s="276"/>
      <c r="HZ6" s="276"/>
      <c r="IA6" s="276"/>
      <c r="IB6" s="276"/>
      <c r="IC6" s="276"/>
      <c r="ID6" s="276"/>
      <c r="IE6" s="276"/>
      <c r="IF6" s="276"/>
      <c r="IG6" s="276"/>
      <c r="IH6" s="276"/>
      <c r="II6" s="276"/>
      <c r="IJ6" s="276"/>
      <c r="IK6" s="276"/>
      <c r="IL6" s="276"/>
      <c r="IM6" s="276"/>
      <c r="IN6" s="276"/>
      <c r="IO6" s="276"/>
    </row>
    <row r="7" spans="1:15" s="230" customFormat="1" ht="16.5" customHeight="1">
      <c r="A7" s="248" t="s">
        <v>140</v>
      </c>
      <c r="B7" s="249">
        <v>10522.92</v>
      </c>
      <c r="C7" s="249">
        <v>9300</v>
      </c>
      <c r="D7" s="250">
        <f t="shared" si="0"/>
        <v>-0.11621489092381199</v>
      </c>
      <c r="E7" s="248" t="s">
        <v>141</v>
      </c>
      <c r="F7" s="251">
        <v>4799.55</v>
      </c>
      <c r="G7" s="251">
        <v>3981.45</v>
      </c>
      <c r="H7" s="251">
        <v>6093.84</v>
      </c>
      <c r="I7" s="251">
        <v>4345.91</v>
      </c>
      <c r="J7" s="277">
        <f>SUM(J8:J31)</f>
        <v>6134.34</v>
      </c>
      <c r="K7" s="249">
        <f>SUM(K8:K31)</f>
        <v>4890.499999999999</v>
      </c>
      <c r="L7" s="249">
        <f>SUM(L8:L31)</f>
        <v>0</v>
      </c>
      <c r="M7" s="249"/>
      <c r="N7" s="249"/>
      <c r="O7" s="249">
        <f>SUM(O8:O31)</f>
        <v>4152.195</v>
      </c>
    </row>
    <row r="8" spans="1:15" s="231" customFormat="1" ht="16.5" customHeight="1">
      <c r="A8" s="248" t="s">
        <v>142</v>
      </c>
      <c r="B8" s="249">
        <f>SUM(B9:B13)</f>
        <v>3630.86</v>
      </c>
      <c r="C8" s="249">
        <f>SUM(C9:C13)</f>
        <v>13602.8</v>
      </c>
      <c r="D8" s="250">
        <f t="shared" si="0"/>
        <v>2.746440237299152</v>
      </c>
      <c r="E8" s="252" t="s">
        <v>143</v>
      </c>
      <c r="F8" s="253">
        <v>21.85</v>
      </c>
      <c r="G8" s="253">
        <v>16.93</v>
      </c>
      <c r="H8" s="253">
        <v>64.1</v>
      </c>
      <c r="I8" s="253">
        <v>46.53</v>
      </c>
      <c r="J8" s="278">
        <v>15.85</v>
      </c>
      <c r="K8" s="254">
        <v>32.84</v>
      </c>
      <c r="L8" s="254"/>
      <c r="M8" s="254"/>
      <c r="N8" s="254"/>
      <c r="O8" s="254">
        <v>85.495</v>
      </c>
    </row>
    <row r="9" spans="1:15" s="231" customFormat="1" ht="16.5" customHeight="1">
      <c r="A9" s="252" t="s">
        <v>144</v>
      </c>
      <c r="B9" s="254">
        <v>862.89</v>
      </c>
      <c r="C9" s="254">
        <v>934.75</v>
      </c>
      <c r="D9" s="255">
        <f t="shared" si="0"/>
        <v>0.08327828576064156</v>
      </c>
      <c r="E9" s="252" t="s">
        <v>145</v>
      </c>
      <c r="F9" s="253">
        <v>2.4</v>
      </c>
      <c r="G9" s="253">
        <v>0.96</v>
      </c>
      <c r="H9" s="253">
        <v>2.16</v>
      </c>
      <c r="I9" s="253">
        <v>1.15</v>
      </c>
      <c r="J9" s="278">
        <v>2.66</v>
      </c>
      <c r="K9" s="254">
        <v>120.15</v>
      </c>
      <c r="L9" s="254"/>
      <c r="M9" s="254"/>
      <c r="N9" s="254"/>
      <c r="O9" s="254">
        <v>186.26</v>
      </c>
    </row>
    <row r="10" spans="1:15" s="231" customFormat="1" ht="16.5" customHeight="1">
      <c r="A10" s="252" t="s">
        <v>146</v>
      </c>
      <c r="B10" s="254">
        <v>881.87</v>
      </c>
      <c r="C10" s="254">
        <f>3396.27+830.89</f>
        <v>4227.16</v>
      </c>
      <c r="D10" s="255">
        <f t="shared" si="0"/>
        <v>3.7934049236281986</v>
      </c>
      <c r="E10" s="252" t="s">
        <v>147</v>
      </c>
      <c r="F10" s="253">
        <v>3676.2</v>
      </c>
      <c r="G10" s="253">
        <v>2958.8</v>
      </c>
      <c r="H10" s="253">
        <v>4750.69</v>
      </c>
      <c r="I10" s="253">
        <v>3257.36</v>
      </c>
      <c r="J10" s="278">
        <v>4962.73</v>
      </c>
      <c r="K10" s="254">
        <v>4066.23</v>
      </c>
      <c r="L10" s="254"/>
      <c r="M10" s="254"/>
      <c r="N10" s="254"/>
      <c r="O10" s="254">
        <v>2575.18</v>
      </c>
    </row>
    <row r="11" spans="1:15" s="231" customFormat="1" ht="16.5" customHeight="1">
      <c r="A11" s="252" t="s">
        <v>148</v>
      </c>
      <c r="B11" s="254">
        <v>566.66</v>
      </c>
      <c r="C11" s="254">
        <v>566</v>
      </c>
      <c r="D11" s="256">
        <v>0</v>
      </c>
      <c r="E11" s="252" t="s">
        <v>149</v>
      </c>
      <c r="F11" s="253">
        <v>4.1</v>
      </c>
      <c r="G11" s="253">
        <v>11.37</v>
      </c>
      <c r="H11" s="253">
        <v>55.77</v>
      </c>
      <c r="I11" s="253">
        <v>35.53</v>
      </c>
      <c r="J11" s="278">
        <v>68.03</v>
      </c>
      <c r="K11" s="254">
        <v>14.93</v>
      </c>
      <c r="L11" s="254"/>
      <c r="M11" s="254"/>
      <c r="N11" s="254"/>
      <c r="O11" s="254"/>
    </row>
    <row r="12" spans="1:15" s="231" customFormat="1" ht="16.5" customHeight="1">
      <c r="A12" s="252" t="s">
        <v>150</v>
      </c>
      <c r="B12" s="254">
        <v>1264.44</v>
      </c>
      <c r="C12" s="254">
        <v>7848.89</v>
      </c>
      <c r="D12" s="256">
        <v>0</v>
      </c>
      <c r="E12" s="252" t="s">
        <v>151</v>
      </c>
      <c r="F12" s="253">
        <v>8.16</v>
      </c>
      <c r="G12" s="253">
        <v>15.42</v>
      </c>
      <c r="H12" s="253">
        <v>11</v>
      </c>
      <c r="I12" s="253">
        <v>16.55</v>
      </c>
      <c r="J12" s="278">
        <v>28.9</v>
      </c>
      <c r="K12" s="254">
        <v>38.95</v>
      </c>
      <c r="L12" s="254"/>
      <c r="M12" s="254"/>
      <c r="N12" s="254"/>
      <c r="O12" s="254">
        <v>186.68</v>
      </c>
    </row>
    <row r="13" spans="1:15" s="231" customFormat="1" ht="16.5" customHeight="1">
      <c r="A13" s="252" t="s">
        <v>152</v>
      </c>
      <c r="B13" s="254">
        <v>55</v>
      </c>
      <c r="C13" s="254">
        <v>26</v>
      </c>
      <c r="D13" s="255">
        <f aca="true" t="shared" si="1" ref="D13:D16">C13/B13-1</f>
        <v>-0.5272727272727273</v>
      </c>
      <c r="E13" s="252" t="s">
        <v>153</v>
      </c>
      <c r="F13" s="253">
        <v>173.73</v>
      </c>
      <c r="G13" s="253">
        <v>168.16</v>
      </c>
      <c r="H13" s="253">
        <v>182.15</v>
      </c>
      <c r="I13" s="253">
        <v>110.49</v>
      </c>
      <c r="J13" s="278">
        <v>158.33</v>
      </c>
      <c r="K13" s="254">
        <v>16.98</v>
      </c>
      <c r="L13" s="254"/>
      <c r="M13" s="254"/>
      <c r="N13" s="254"/>
      <c r="O13" s="254">
        <v>116.63</v>
      </c>
    </row>
    <row r="14" spans="1:15" s="231" customFormat="1" ht="16.5" customHeight="1">
      <c r="A14" s="252"/>
      <c r="B14" s="254"/>
      <c r="C14" s="254"/>
      <c r="D14" s="255" t="e">
        <f t="shared" si="1"/>
        <v>#DIV/0!</v>
      </c>
      <c r="E14" s="252" t="s">
        <v>154</v>
      </c>
      <c r="F14" s="253">
        <v>37</v>
      </c>
      <c r="G14" s="253">
        <v>11.16</v>
      </c>
      <c r="H14" s="253">
        <v>13</v>
      </c>
      <c r="I14" s="253">
        <v>0</v>
      </c>
      <c r="J14" s="278">
        <v>0</v>
      </c>
      <c r="K14" s="254">
        <v>0</v>
      </c>
      <c r="L14" s="254"/>
      <c r="M14" s="254"/>
      <c r="N14" s="254"/>
      <c r="O14" s="254">
        <v>0</v>
      </c>
    </row>
    <row r="15" spans="1:15" s="231" customFormat="1" ht="16.5" customHeight="1">
      <c r="A15" s="248" t="s">
        <v>51</v>
      </c>
      <c r="B15" s="249">
        <f>B16+B21</f>
        <v>24606.55</v>
      </c>
      <c r="C15" s="249">
        <f>C16+C21</f>
        <v>10660.14</v>
      </c>
      <c r="D15" s="255">
        <f t="shared" si="1"/>
        <v>-0.5667763258156873</v>
      </c>
      <c r="E15" s="252" t="s">
        <v>155</v>
      </c>
      <c r="F15" s="253">
        <v>17.53</v>
      </c>
      <c r="G15" s="253">
        <v>9.34</v>
      </c>
      <c r="H15" s="253">
        <v>18</v>
      </c>
      <c r="I15" s="253">
        <v>14.15</v>
      </c>
      <c r="J15" s="278">
        <v>16</v>
      </c>
      <c r="K15" s="254">
        <v>11.42</v>
      </c>
      <c r="L15" s="254"/>
      <c r="M15" s="254"/>
      <c r="N15" s="254"/>
      <c r="O15" s="254">
        <v>21.42</v>
      </c>
    </row>
    <row r="16" spans="1:15" s="231" customFormat="1" ht="16.5" customHeight="1">
      <c r="A16" s="248" t="s">
        <v>156</v>
      </c>
      <c r="B16" s="249">
        <f>B17+B18+B19+B20</f>
        <v>17712</v>
      </c>
      <c r="C16" s="249">
        <f>C17+C18+C19+C20</f>
        <v>9863</v>
      </c>
      <c r="D16" s="255">
        <f t="shared" si="1"/>
        <v>-0.44314588979223124</v>
      </c>
      <c r="E16" s="252" t="s">
        <v>157</v>
      </c>
      <c r="F16" s="253">
        <v>52.31</v>
      </c>
      <c r="G16" s="253">
        <v>54.27</v>
      </c>
      <c r="H16" s="253">
        <v>52.31</v>
      </c>
      <c r="I16" s="253">
        <v>3.71</v>
      </c>
      <c r="J16" s="278">
        <v>3.71</v>
      </c>
      <c r="K16" s="254">
        <v>6.79</v>
      </c>
      <c r="L16" s="254"/>
      <c r="M16" s="254"/>
      <c r="N16" s="254"/>
      <c r="O16" s="254">
        <v>0</v>
      </c>
    </row>
    <row r="17" spans="1:15" s="231" customFormat="1" ht="16.5" customHeight="1">
      <c r="A17" s="252" t="s">
        <v>158</v>
      </c>
      <c r="B17" s="254">
        <v>9863</v>
      </c>
      <c r="C17" s="254">
        <v>9863</v>
      </c>
      <c r="D17" s="250"/>
      <c r="E17" s="252" t="s">
        <v>159</v>
      </c>
      <c r="F17" s="253">
        <v>83.5</v>
      </c>
      <c r="G17" s="253">
        <v>49.04</v>
      </c>
      <c r="H17" s="253">
        <v>52.05</v>
      </c>
      <c r="I17" s="253">
        <v>27.59</v>
      </c>
      <c r="J17" s="278">
        <v>41.5</v>
      </c>
      <c r="K17" s="254">
        <v>0</v>
      </c>
      <c r="L17" s="254"/>
      <c r="M17" s="254"/>
      <c r="N17" s="254"/>
      <c r="O17" s="254">
        <v>0</v>
      </c>
    </row>
    <row r="18" spans="1:15" s="231" customFormat="1" ht="16.5" customHeight="1">
      <c r="A18" s="252" t="s">
        <v>160</v>
      </c>
      <c r="B18" s="254">
        <v>0</v>
      </c>
      <c r="C18" s="249">
        <v>0</v>
      </c>
      <c r="D18" s="250" t="e">
        <f aca="true" t="shared" si="2" ref="D18:D23">C18/B18-1</f>
        <v>#DIV/0!</v>
      </c>
      <c r="E18" s="252" t="s">
        <v>161</v>
      </c>
      <c r="F18" s="253">
        <v>15</v>
      </c>
      <c r="G18" s="253">
        <v>14.81</v>
      </c>
      <c r="H18" s="253">
        <v>32.16</v>
      </c>
      <c r="I18" s="253">
        <v>24.6</v>
      </c>
      <c r="J18" s="278">
        <v>15.59</v>
      </c>
      <c r="K18" s="254">
        <v>3.98</v>
      </c>
      <c r="L18" s="254"/>
      <c r="M18" s="254"/>
      <c r="N18" s="254"/>
      <c r="O18" s="254">
        <v>87.84</v>
      </c>
    </row>
    <row r="19" spans="1:15" s="231" customFormat="1" ht="16.5" customHeight="1">
      <c r="A19" s="252" t="s">
        <v>162</v>
      </c>
      <c r="B19" s="254">
        <v>0</v>
      </c>
      <c r="C19" s="249">
        <v>0</v>
      </c>
      <c r="D19" s="250" t="e">
        <f t="shared" si="2"/>
        <v>#DIV/0!</v>
      </c>
      <c r="E19" s="252" t="s">
        <v>163</v>
      </c>
      <c r="F19" s="253">
        <v>101</v>
      </c>
      <c r="G19" s="253">
        <v>43.48</v>
      </c>
      <c r="H19" s="253">
        <v>85.88</v>
      </c>
      <c r="I19" s="253">
        <v>149.62</v>
      </c>
      <c r="J19" s="278">
        <v>88.46</v>
      </c>
      <c r="K19" s="254">
        <v>1.3</v>
      </c>
      <c r="L19" s="254"/>
      <c r="M19" s="254"/>
      <c r="N19" s="254"/>
      <c r="O19" s="254">
        <v>0</v>
      </c>
    </row>
    <row r="20" spans="1:15" s="231" customFormat="1" ht="16.5" customHeight="1">
      <c r="A20" s="252" t="s">
        <v>164</v>
      </c>
      <c r="B20" s="254">
        <v>7849</v>
      </c>
      <c r="C20" s="254">
        <v>0</v>
      </c>
      <c r="D20" s="255">
        <f t="shared" si="2"/>
        <v>-1</v>
      </c>
      <c r="E20" s="252" t="s">
        <v>165</v>
      </c>
      <c r="F20" s="253"/>
      <c r="G20" s="253"/>
      <c r="H20" s="253">
        <v>0</v>
      </c>
      <c r="I20" s="253">
        <v>0</v>
      </c>
      <c r="J20" s="278">
        <v>0.61</v>
      </c>
      <c r="K20" s="254">
        <v>39.35</v>
      </c>
      <c r="L20" s="254"/>
      <c r="M20" s="254"/>
      <c r="N20" s="254"/>
      <c r="O20" s="254">
        <v>0.65</v>
      </c>
    </row>
    <row r="21" spans="1:34" s="231" customFormat="1" ht="16.5" customHeight="1">
      <c r="A21" s="248" t="s">
        <v>166</v>
      </c>
      <c r="B21" s="249">
        <v>6894.55</v>
      </c>
      <c r="C21" s="249">
        <v>797.14</v>
      </c>
      <c r="D21" s="255">
        <f t="shared" si="2"/>
        <v>-0.8843811416263571</v>
      </c>
      <c r="E21" s="252" t="s">
        <v>167</v>
      </c>
      <c r="F21" s="253">
        <v>14.13</v>
      </c>
      <c r="G21" s="253">
        <v>22.53</v>
      </c>
      <c r="H21" s="253">
        <v>64.95</v>
      </c>
      <c r="I21" s="253">
        <v>126.38</v>
      </c>
      <c r="J21" s="278">
        <v>156.35</v>
      </c>
      <c r="K21" s="254">
        <v>0</v>
      </c>
      <c r="L21" s="254"/>
      <c r="M21" s="254"/>
      <c r="N21" s="254"/>
      <c r="O21" s="254"/>
      <c r="P21" s="279"/>
      <c r="Q21" s="279"/>
      <c r="R21" s="279"/>
      <c r="S21" s="279"/>
      <c r="T21" s="279"/>
      <c r="U21" s="282"/>
      <c r="V21" s="282"/>
      <c r="W21" s="282"/>
      <c r="X21" s="280"/>
      <c r="Y21" s="280"/>
      <c r="Z21" s="280"/>
      <c r="AA21" s="280"/>
      <c r="AB21" s="280"/>
      <c r="AC21" s="280"/>
      <c r="AD21" s="280"/>
      <c r="AE21" s="280"/>
      <c r="AF21" s="280"/>
      <c r="AG21" s="280"/>
      <c r="AH21" s="280"/>
    </row>
    <row r="22" spans="1:34" s="231" customFormat="1" ht="16.5" customHeight="1">
      <c r="A22" s="252"/>
      <c r="B22" s="254"/>
      <c r="C22" s="254"/>
      <c r="D22" s="255" t="e">
        <f t="shared" si="2"/>
        <v>#DIV/0!</v>
      </c>
      <c r="E22" s="252" t="s">
        <v>168</v>
      </c>
      <c r="F22" s="253">
        <v>8</v>
      </c>
      <c r="G22" s="253">
        <v>17.87</v>
      </c>
      <c r="H22" s="253">
        <v>8</v>
      </c>
      <c r="I22" s="253">
        <v>11.96</v>
      </c>
      <c r="J22" s="278">
        <v>17</v>
      </c>
      <c r="K22" s="254">
        <v>0.4</v>
      </c>
      <c r="L22" s="254"/>
      <c r="M22" s="254"/>
      <c r="N22" s="254"/>
      <c r="O22" s="254">
        <v>39.4</v>
      </c>
      <c r="P22" s="280"/>
      <c r="Q22" s="280"/>
      <c r="R22" s="280"/>
      <c r="S22" s="280"/>
      <c r="T22" s="280"/>
      <c r="U22" s="280"/>
      <c r="V22" s="280"/>
      <c r="W22" s="280"/>
      <c r="X22" s="280"/>
      <c r="Y22" s="280"/>
      <c r="Z22" s="280"/>
      <c r="AA22" s="280"/>
      <c r="AB22" s="280"/>
      <c r="AC22" s="280"/>
      <c r="AD22" s="280"/>
      <c r="AE22" s="280"/>
      <c r="AF22" s="280"/>
      <c r="AG22" s="280"/>
      <c r="AH22" s="280"/>
    </row>
    <row r="23" spans="1:34" s="231" customFormat="1" ht="16.5" customHeight="1">
      <c r="A23" s="248" t="s">
        <v>169</v>
      </c>
      <c r="B23" s="254">
        <v>0</v>
      </c>
      <c r="C23" s="249">
        <v>99.6</v>
      </c>
      <c r="D23" s="250" t="e">
        <f t="shared" si="2"/>
        <v>#DIV/0!</v>
      </c>
      <c r="E23" s="252" t="s">
        <v>170</v>
      </c>
      <c r="F23" s="253">
        <v>19.78</v>
      </c>
      <c r="G23" s="253">
        <v>17.78</v>
      </c>
      <c r="H23" s="253">
        <v>13.7</v>
      </c>
      <c r="I23" s="253">
        <v>13.42</v>
      </c>
      <c r="J23" s="278">
        <v>5.1</v>
      </c>
      <c r="K23" s="254">
        <v>0.2</v>
      </c>
      <c r="L23" s="254"/>
      <c r="M23" s="254"/>
      <c r="N23" s="254"/>
      <c r="O23" s="254"/>
      <c r="P23" s="280"/>
      <c r="Q23" s="280"/>
      <c r="R23" s="280"/>
      <c r="S23" s="280"/>
      <c r="T23" s="280"/>
      <c r="U23" s="280"/>
      <c r="V23" s="280"/>
      <c r="W23" s="280"/>
      <c r="X23" s="280"/>
      <c r="Y23" s="280"/>
      <c r="Z23" s="280"/>
      <c r="AA23" s="280"/>
      <c r="AB23" s="280"/>
      <c r="AC23" s="280"/>
      <c r="AD23" s="280"/>
      <c r="AE23" s="280"/>
      <c r="AF23" s="280"/>
      <c r="AG23" s="280"/>
      <c r="AH23" s="280"/>
    </row>
    <row r="24" spans="1:34" s="231" customFormat="1" ht="16.5" customHeight="1">
      <c r="A24" s="248"/>
      <c r="B24" s="249"/>
      <c r="C24" s="249"/>
      <c r="D24" s="250"/>
      <c r="E24" s="252" t="s">
        <v>171</v>
      </c>
      <c r="F24" s="253">
        <v>70.33</v>
      </c>
      <c r="G24" s="253">
        <v>62.34</v>
      </c>
      <c r="H24" s="253">
        <v>161.21</v>
      </c>
      <c r="I24" s="253">
        <v>63.91</v>
      </c>
      <c r="J24" s="278">
        <v>42.34</v>
      </c>
      <c r="K24" s="254">
        <v>11.82</v>
      </c>
      <c r="L24" s="254"/>
      <c r="M24" s="254"/>
      <c r="N24" s="254"/>
      <c r="O24" s="254">
        <v>47.3</v>
      </c>
      <c r="P24" s="280"/>
      <c r="Q24" s="280"/>
      <c r="R24" s="280"/>
      <c r="S24" s="280"/>
      <c r="T24" s="280"/>
      <c r="U24" s="280"/>
      <c r="V24" s="280"/>
      <c r="W24" s="280"/>
      <c r="X24" s="280"/>
      <c r="Y24" s="280"/>
      <c r="Z24" s="280"/>
      <c r="AA24" s="280"/>
      <c r="AB24" s="280"/>
      <c r="AC24" s="280"/>
      <c r="AD24" s="280"/>
      <c r="AE24" s="280"/>
      <c r="AF24" s="280"/>
      <c r="AG24" s="280"/>
      <c r="AH24" s="280"/>
    </row>
    <row r="25" spans="1:34" s="231" customFormat="1" ht="16.5" customHeight="1">
      <c r="A25" s="248" t="s">
        <v>69</v>
      </c>
      <c r="B25" s="249">
        <v>1347.35</v>
      </c>
      <c r="C25" s="249">
        <f>15842+4500</f>
        <v>20342</v>
      </c>
      <c r="D25" s="250">
        <f>C25/B25-1</f>
        <v>14.097784540023008</v>
      </c>
      <c r="E25" s="252" t="s">
        <v>172</v>
      </c>
      <c r="F25" s="253">
        <v>45.1</v>
      </c>
      <c r="G25" s="253">
        <v>70.63</v>
      </c>
      <c r="H25" s="253">
        <v>51.3</v>
      </c>
      <c r="I25" s="253">
        <v>76.22</v>
      </c>
      <c r="J25" s="278">
        <v>112.54</v>
      </c>
      <c r="K25" s="254"/>
      <c r="L25" s="254"/>
      <c r="M25" s="254"/>
      <c r="N25" s="254"/>
      <c r="O25" s="254"/>
      <c r="P25" s="281"/>
      <c r="Q25" s="279"/>
      <c r="R25" s="279"/>
      <c r="S25" s="279"/>
      <c r="T25" s="279"/>
      <c r="U25" s="279"/>
      <c r="V25" s="282"/>
      <c r="W25" s="282"/>
      <c r="X25" s="282"/>
      <c r="Y25" s="280"/>
      <c r="Z25" s="280"/>
      <c r="AA25" s="280"/>
      <c r="AB25" s="280"/>
      <c r="AC25" s="280"/>
      <c r="AD25" s="280"/>
      <c r="AE25" s="280"/>
      <c r="AF25" s="280"/>
      <c r="AG25" s="280"/>
      <c r="AH25" s="280"/>
    </row>
    <row r="26" spans="1:34" s="231" customFormat="1" ht="16.5" customHeight="1">
      <c r="A26" s="248"/>
      <c r="B26" s="254"/>
      <c r="C26" s="254"/>
      <c r="D26" s="250"/>
      <c r="E26" s="252" t="s">
        <v>173</v>
      </c>
      <c r="F26" s="253">
        <v>410.16</v>
      </c>
      <c r="G26" s="253">
        <v>389.34</v>
      </c>
      <c r="H26" s="253">
        <v>360.97</v>
      </c>
      <c r="I26" s="253">
        <v>291.42</v>
      </c>
      <c r="J26" s="278">
        <v>329.15</v>
      </c>
      <c r="K26" s="254">
        <v>305.14</v>
      </c>
      <c r="L26" s="254"/>
      <c r="M26" s="254"/>
      <c r="N26" s="254"/>
      <c r="O26" s="254">
        <v>361.45</v>
      </c>
      <c r="P26" s="280"/>
      <c r="Q26" s="280"/>
      <c r="R26" s="280"/>
      <c r="S26" s="280"/>
      <c r="T26" s="280"/>
      <c r="U26" s="280"/>
      <c r="V26" s="280"/>
      <c r="W26" s="280"/>
      <c r="X26" s="280"/>
      <c r="Y26" s="280"/>
      <c r="Z26" s="280"/>
      <c r="AA26" s="280"/>
      <c r="AB26" s="280"/>
      <c r="AC26" s="280"/>
      <c r="AD26" s="280"/>
      <c r="AE26" s="280"/>
      <c r="AF26" s="280"/>
      <c r="AG26" s="280"/>
      <c r="AH26" s="280"/>
    </row>
    <row r="27" spans="1:34" s="231" customFormat="1" ht="16.5" customHeight="1">
      <c r="A27" s="248" t="s">
        <v>174</v>
      </c>
      <c r="B27" s="254">
        <v>0</v>
      </c>
      <c r="C27" s="249">
        <v>0</v>
      </c>
      <c r="D27" s="250" t="e">
        <f>C27/B27-1</f>
        <v>#DIV/0!</v>
      </c>
      <c r="E27" s="252" t="s">
        <v>175</v>
      </c>
      <c r="F27" s="253">
        <v>30.43</v>
      </c>
      <c r="G27" s="253">
        <v>42.89</v>
      </c>
      <c r="H27" s="253">
        <v>24.17</v>
      </c>
      <c r="I27" s="253">
        <v>21.63</v>
      </c>
      <c r="J27" s="278">
        <v>28.47</v>
      </c>
      <c r="K27" s="254"/>
      <c r="L27" s="254"/>
      <c r="M27" s="254"/>
      <c r="N27" s="254"/>
      <c r="O27" s="254"/>
      <c r="P27" s="280"/>
      <c r="Q27" s="280"/>
      <c r="R27" s="280"/>
      <c r="S27" s="280"/>
      <c r="T27" s="280"/>
      <c r="U27" s="280"/>
      <c r="V27" s="280"/>
      <c r="W27" s="280"/>
      <c r="X27" s="280"/>
      <c r="Y27" s="280"/>
      <c r="Z27" s="280"/>
      <c r="AA27" s="280"/>
      <c r="AB27" s="280"/>
      <c r="AC27" s="280"/>
      <c r="AD27" s="280"/>
      <c r="AE27" s="280"/>
      <c r="AF27" s="280"/>
      <c r="AG27" s="280"/>
      <c r="AH27" s="280"/>
    </row>
    <row r="28" spans="1:34" s="231" customFormat="1" ht="16.5" customHeight="1">
      <c r="A28" s="248"/>
      <c r="B28" s="254"/>
      <c r="C28" s="254"/>
      <c r="D28" s="250"/>
      <c r="E28" s="252" t="s">
        <v>176</v>
      </c>
      <c r="F28" s="253"/>
      <c r="G28" s="253"/>
      <c r="H28" s="253">
        <v>0</v>
      </c>
      <c r="I28" s="253">
        <v>5</v>
      </c>
      <c r="J28" s="278">
        <v>0</v>
      </c>
      <c r="K28" s="254">
        <v>75.91</v>
      </c>
      <c r="L28" s="254"/>
      <c r="M28" s="254"/>
      <c r="N28" s="254"/>
      <c r="O28" s="254">
        <v>86.2</v>
      </c>
      <c r="P28" s="280"/>
      <c r="Q28" s="280"/>
      <c r="R28" s="280"/>
      <c r="S28" s="280"/>
      <c r="T28" s="280"/>
      <c r="U28" s="280"/>
      <c r="V28" s="280"/>
      <c r="W28" s="280"/>
      <c r="X28" s="280"/>
      <c r="Y28" s="280"/>
      <c r="Z28" s="280"/>
      <c r="AA28" s="280"/>
      <c r="AB28" s="280"/>
      <c r="AC28" s="280"/>
      <c r="AD28" s="280"/>
      <c r="AE28" s="280"/>
      <c r="AF28" s="280"/>
      <c r="AG28" s="280"/>
      <c r="AH28" s="280"/>
    </row>
    <row r="29" spans="1:15" s="231" customFormat="1" ht="16.5" customHeight="1">
      <c r="A29" s="248" t="s">
        <v>73</v>
      </c>
      <c r="B29" s="249">
        <v>4620.77</v>
      </c>
      <c r="C29" s="249">
        <v>923.83</v>
      </c>
      <c r="D29" s="257">
        <v>0</v>
      </c>
      <c r="E29" s="252" t="s">
        <v>177</v>
      </c>
      <c r="F29" s="253">
        <v>2.5</v>
      </c>
      <c r="G29" s="253">
        <v>0.72</v>
      </c>
      <c r="H29" s="253">
        <v>2.5</v>
      </c>
      <c r="I29" s="253">
        <v>0.5</v>
      </c>
      <c r="J29" s="278">
        <v>0.5</v>
      </c>
      <c r="K29" s="254"/>
      <c r="L29" s="254"/>
      <c r="M29" s="254"/>
      <c r="N29" s="254"/>
      <c r="O29" s="254"/>
    </row>
    <row r="30" spans="1:15" s="231" customFormat="1" ht="16.5" customHeight="1">
      <c r="A30" s="248"/>
      <c r="B30" s="254"/>
      <c r="C30" s="181"/>
      <c r="D30" s="258"/>
      <c r="E30" s="252" t="s">
        <v>178</v>
      </c>
      <c r="F30" s="253"/>
      <c r="G30" s="253"/>
      <c r="H30" s="253"/>
      <c r="I30" s="253"/>
      <c r="J30" s="278"/>
      <c r="K30" s="254">
        <v>15.03</v>
      </c>
      <c r="L30" s="254"/>
      <c r="M30" s="254"/>
      <c r="N30" s="254"/>
      <c r="O30" s="254">
        <v>139.69</v>
      </c>
    </row>
    <row r="31" spans="1:15" s="231" customFormat="1" ht="16.5" customHeight="1">
      <c r="A31" s="248"/>
      <c r="B31" s="254"/>
      <c r="C31" s="254"/>
      <c r="D31" s="250" t="e">
        <f>C31/B31-1</f>
        <v>#DIV/0!</v>
      </c>
      <c r="E31" s="252" t="s">
        <v>179</v>
      </c>
      <c r="F31" s="253">
        <v>0</v>
      </c>
      <c r="G31" s="253">
        <v>3.58</v>
      </c>
      <c r="H31" s="253">
        <v>80.63</v>
      </c>
      <c r="I31" s="253">
        <v>48.19</v>
      </c>
      <c r="J31" s="278">
        <v>40.52</v>
      </c>
      <c r="K31" s="254">
        <v>129.08</v>
      </c>
      <c r="L31" s="254"/>
      <c r="M31" s="254"/>
      <c r="N31" s="254"/>
      <c r="O31" s="254">
        <v>218</v>
      </c>
    </row>
    <row r="32" spans="1:15" s="231" customFormat="1" ht="16.5" customHeight="1">
      <c r="A32" s="248"/>
      <c r="B32" s="254"/>
      <c r="C32" s="254"/>
      <c r="D32" s="259"/>
      <c r="E32" s="248" t="s">
        <v>180</v>
      </c>
      <c r="F32" s="253"/>
      <c r="G32" s="253"/>
      <c r="H32" s="253"/>
      <c r="I32" s="253"/>
      <c r="J32" s="278"/>
      <c r="K32" s="249">
        <v>1.96</v>
      </c>
      <c r="L32" s="254"/>
      <c r="M32" s="254"/>
      <c r="N32" s="254"/>
      <c r="O32" s="254">
        <v>0</v>
      </c>
    </row>
    <row r="33" spans="1:15" s="231" customFormat="1" ht="16.5" customHeight="1">
      <c r="A33" s="248"/>
      <c r="B33" s="254"/>
      <c r="C33" s="254"/>
      <c r="D33" s="259"/>
      <c r="E33" s="252" t="s">
        <v>181</v>
      </c>
      <c r="F33" s="253"/>
      <c r="G33" s="253"/>
      <c r="H33" s="253"/>
      <c r="I33" s="253"/>
      <c r="J33" s="278"/>
      <c r="K33" s="254">
        <v>1.96</v>
      </c>
      <c r="L33" s="254"/>
      <c r="M33" s="254"/>
      <c r="N33" s="254"/>
      <c r="O33" s="254">
        <v>0</v>
      </c>
    </row>
    <row r="34" spans="1:15" s="231" customFormat="1" ht="16.5" customHeight="1">
      <c r="A34" s="248"/>
      <c r="B34" s="249"/>
      <c r="C34" s="254"/>
      <c r="D34" s="260"/>
      <c r="E34" s="248" t="s">
        <v>182</v>
      </c>
      <c r="F34" s="251">
        <v>3336.4</v>
      </c>
      <c r="G34" s="251">
        <v>3062.31</v>
      </c>
      <c r="H34" s="251">
        <v>3281.68</v>
      </c>
      <c r="I34" s="251">
        <v>3419.39</v>
      </c>
      <c r="J34" s="277">
        <f>SUM(J35:J41)</f>
        <v>3758.4700000000003</v>
      </c>
      <c r="K34" s="249">
        <f>SUM(K35:K41)</f>
        <v>4093.4999999999995</v>
      </c>
      <c r="L34" s="249">
        <f>SUM(L35:L41)</f>
        <v>0</v>
      </c>
      <c r="M34" s="249"/>
      <c r="N34" s="249"/>
      <c r="O34" s="249">
        <f>SUM(O35:O41)</f>
        <v>5572.6</v>
      </c>
    </row>
    <row r="35" spans="1:15" s="231" customFormat="1" ht="16.5" customHeight="1" hidden="1">
      <c r="A35" s="248"/>
      <c r="B35" s="181"/>
      <c r="C35" s="181"/>
      <c r="D35" s="261"/>
      <c r="E35" s="252" t="s">
        <v>183</v>
      </c>
      <c r="F35" s="253">
        <v>452.27</v>
      </c>
      <c r="G35" s="253">
        <v>472.4</v>
      </c>
      <c r="H35" s="253">
        <v>430.3</v>
      </c>
      <c r="I35" s="253">
        <v>431.81</v>
      </c>
      <c r="J35" s="278">
        <v>444.22</v>
      </c>
      <c r="K35" s="254">
        <v>0</v>
      </c>
      <c r="L35" s="254"/>
      <c r="M35" s="254"/>
      <c r="N35" s="254"/>
      <c r="O35" s="254">
        <f>L35+M35+N35</f>
        <v>0</v>
      </c>
    </row>
    <row r="36" spans="1:15" s="230" customFormat="1" ht="16.5" customHeight="1">
      <c r="A36" s="261"/>
      <c r="B36" s="181"/>
      <c r="C36" s="181"/>
      <c r="D36" s="261"/>
      <c r="E36" s="252" t="s">
        <v>184</v>
      </c>
      <c r="F36" s="253">
        <v>2619.3</v>
      </c>
      <c r="G36" s="253">
        <v>2405.42</v>
      </c>
      <c r="H36" s="253">
        <v>2629.58</v>
      </c>
      <c r="I36" s="253">
        <v>2811.83</v>
      </c>
      <c r="J36" s="278">
        <v>3101.54</v>
      </c>
      <c r="K36" s="254">
        <v>3715.22</v>
      </c>
      <c r="L36" s="254"/>
      <c r="M36" s="254"/>
      <c r="N36" s="254"/>
      <c r="O36" s="254">
        <v>4814.71</v>
      </c>
    </row>
    <row r="37" spans="1:15" s="231" customFormat="1" ht="16.5" customHeight="1" hidden="1">
      <c r="A37" s="261"/>
      <c r="B37" s="181"/>
      <c r="C37" s="181"/>
      <c r="D37" s="261"/>
      <c r="E37" s="252" t="s">
        <v>185</v>
      </c>
      <c r="F37" s="253">
        <v>0</v>
      </c>
      <c r="G37" s="253">
        <v>0</v>
      </c>
      <c r="H37" s="253">
        <v>0</v>
      </c>
      <c r="I37" s="253">
        <v>0</v>
      </c>
      <c r="J37" s="278">
        <v>21.65</v>
      </c>
      <c r="K37" s="254"/>
      <c r="L37" s="254"/>
      <c r="M37" s="254"/>
      <c r="N37" s="254"/>
      <c r="O37" s="254"/>
    </row>
    <row r="38" spans="1:15" s="231" customFormat="1" ht="16.5" customHeight="1">
      <c r="A38" s="261"/>
      <c r="B38" s="181"/>
      <c r="C38" s="181"/>
      <c r="D38" s="261"/>
      <c r="E38" s="252" t="s">
        <v>186</v>
      </c>
      <c r="F38" s="253">
        <v>59</v>
      </c>
      <c r="G38" s="253">
        <v>39.22</v>
      </c>
      <c r="H38" s="253">
        <v>56.94</v>
      </c>
      <c r="I38" s="253">
        <v>37.92</v>
      </c>
      <c r="J38" s="278">
        <v>51.54</v>
      </c>
      <c r="K38" s="254">
        <v>65.18</v>
      </c>
      <c r="L38" s="254"/>
      <c r="M38" s="254"/>
      <c r="N38" s="254"/>
      <c r="O38" s="254">
        <v>125.59</v>
      </c>
    </row>
    <row r="39" spans="1:15" s="231" customFormat="1" ht="16.5" customHeight="1" hidden="1">
      <c r="A39" s="261"/>
      <c r="B39" s="181"/>
      <c r="C39" s="181"/>
      <c r="D39" s="261"/>
      <c r="E39" s="252" t="s">
        <v>187</v>
      </c>
      <c r="F39" s="253">
        <v>1</v>
      </c>
      <c r="G39" s="253">
        <v>12.95</v>
      </c>
      <c r="H39" s="253">
        <v>24</v>
      </c>
      <c r="I39" s="253">
        <v>12.48</v>
      </c>
      <c r="J39" s="278">
        <v>16.16</v>
      </c>
      <c r="K39" s="254"/>
      <c r="L39" s="254"/>
      <c r="M39" s="254"/>
      <c r="N39" s="254"/>
      <c r="O39" s="254"/>
    </row>
    <row r="40" spans="1:15" s="231" customFormat="1" ht="16.5" customHeight="1" hidden="1">
      <c r="A40" s="261"/>
      <c r="B40" s="181"/>
      <c r="C40" s="181"/>
      <c r="D40" s="261"/>
      <c r="E40" s="252" t="s">
        <v>188</v>
      </c>
      <c r="F40" s="253">
        <v>6.4</v>
      </c>
      <c r="G40" s="253">
        <v>11.2</v>
      </c>
      <c r="H40" s="253">
        <v>4</v>
      </c>
      <c r="I40" s="253">
        <v>2.77</v>
      </c>
      <c r="J40" s="278">
        <v>4</v>
      </c>
      <c r="K40" s="254"/>
      <c r="L40" s="254"/>
      <c r="M40" s="254"/>
      <c r="N40" s="254"/>
      <c r="O40" s="254"/>
    </row>
    <row r="41" spans="1:15" s="231" customFormat="1" ht="16.5" customHeight="1">
      <c r="A41" s="261"/>
      <c r="B41" s="181"/>
      <c r="C41" s="181"/>
      <c r="D41" s="261"/>
      <c r="E41" s="252" t="s">
        <v>189</v>
      </c>
      <c r="F41" s="253">
        <v>198.44</v>
      </c>
      <c r="G41" s="253">
        <v>121.12</v>
      </c>
      <c r="H41" s="253">
        <v>136.86</v>
      </c>
      <c r="I41" s="253">
        <v>122.58</v>
      </c>
      <c r="J41" s="278">
        <v>119.36</v>
      </c>
      <c r="K41" s="254">
        <v>313.1</v>
      </c>
      <c r="L41" s="254"/>
      <c r="M41" s="254"/>
      <c r="N41" s="254"/>
      <c r="O41" s="254">
        <v>632.3</v>
      </c>
    </row>
    <row r="42" spans="1:15" s="231" customFormat="1" ht="16.5" customHeight="1">
      <c r="A42" s="260"/>
      <c r="B42" s="262"/>
      <c r="C42" s="262"/>
      <c r="D42" s="260"/>
      <c r="E42" s="248" t="s">
        <v>190</v>
      </c>
      <c r="F42" s="251">
        <v>4224.03</v>
      </c>
      <c r="G42" s="251">
        <v>4311.19</v>
      </c>
      <c r="H42" s="251">
        <v>4719.52</v>
      </c>
      <c r="I42" s="251">
        <v>4554.7</v>
      </c>
      <c r="J42" s="277">
        <f>SUM(J43:J50)</f>
        <v>4933.570000000001</v>
      </c>
      <c r="K42" s="249">
        <f>SUM(K43:K50)</f>
        <v>6146.469999999999</v>
      </c>
      <c r="L42" s="249">
        <f>SUM(L43:L50)</f>
        <v>0</v>
      </c>
      <c r="M42" s="249"/>
      <c r="N42" s="249"/>
      <c r="O42" s="249">
        <f>SUM(O43:O50)</f>
        <v>7507.9</v>
      </c>
    </row>
    <row r="43" spans="1:15" s="231" customFormat="1" ht="16.5" customHeight="1">
      <c r="A43" s="261"/>
      <c r="B43" s="181"/>
      <c r="C43" s="181"/>
      <c r="D43" s="261"/>
      <c r="E43" s="252" t="s">
        <v>191</v>
      </c>
      <c r="F43" s="253">
        <v>321.92</v>
      </c>
      <c r="G43" s="253">
        <v>212.74</v>
      </c>
      <c r="H43" s="253">
        <v>216.86</v>
      </c>
      <c r="I43" s="253">
        <v>335</v>
      </c>
      <c r="J43" s="278">
        <v>330.1</v>
      </c>
      <c r="K43" s="254">
        <v>187.09</v>
      </c>
      <c r="L43" s="254"/>
      <c r="M43" s="254"/>
      <c r="N43" s="254"/>
      <c r="O43" s="254">
        <v>118.29</v>
      </c>
    </row>
    <row r="44" spans="1:15" s="230" customFormat="1" ht="16.5" customHeight="1">
      <c r="A44" s="261"/>
      <c r="B44" s="181"/>
      <c r="C44" s="181"/>
      <c r="D44" s="261"/>
      <c r="E44" s="252" t="s">
        <v>192</v>
      </c>
      <c r="F44" s="253">
        <v>3453.48</v>
      </c>
      <c r="G44" s="253">
        <v>3821.32</v>
      </c>
      <c r="H44" s="253">
        <v>4149.76</v>
      </c>
      <c r="I44" s="253">
        <v>3994.87</v>
      </c>
      <c r="J44" s="278">
        <v>4461.31</v>
      </c>
      <c r="K44" s="254">
        <v>5419.44</v>
      </c>
      <c r="L44" s="254"/>
      <c r="M44" s="254"/>
      <c r="N44" s="254"/>
      <c r="O44" s="254">
        <v>7380.91</v>
      </c>
    </row>
    <row r="45" spans="1:15" s="231" customFormat="1" ht="16.5" customHeight="1" hidden="1">
      <c r="A45" s="261"/>
      <c r="B45" s="181"/>
      <c r="C45" s="181"/>
      <c r="D45" s="261"/>
      <c r="E45" s="252" t="s">
        <v>193</v>
      </c>
      <c r="F45" s="253">
        <v>256.5</v>
      </c>
      <c r="G45" s="253">
        <v>223.47</v>
      </c>
      <c r="H45" s="253">
        <v>247</v>
      </c>
      <c r="I45" s="253">
        <v>99.68</v>
      </c>
      <c r="J45" s="278">
        <v>100</v>
      </c>
      <c r="K45" s="254"/>
      <c r="L45" s="254"/>
      <c r="M45" s="254"/>
      <c r="N45" s="254"/>
      <c r="O45" s="254"/>
    </row>
    <row r="46" spans="1:15" s="231" customFormat="1" ht="16.5" customHeight="1" hidden="1">
      <c r="A46" s="261"/>
      <c r="B46" s="181"/>
      <c r="C46" s="181"/>
      <c r="D46" s="261"/>
      <c r="E46" s="252" t="s">
        <v>194</v>
      </c>
      <c r="F46" s="253">
        <v>0.5</v>
      </c>
      <c r="G46" s="253">
        <v>0.19</v>
      </c>
      <c r="H46" s="253">
        <v>0</v>
      </c>
      <c r="I46" s="253">
        <v>1</v>
      </c>
      <c r="J46" s="278">
        <v>0</v>
      </c>
      <c r="K46" s="254"/>
      <c r="L46" s="254"/>
      <c r="M46" s="254"/>
      <c r="N46" s="254"/>
      <c r="O46" s="254"/>
    </row>
    <row r="47" spans="1:15" s="231" customFormat="1" ht="16.5" customHeight="1">
      <c r="A47" s="261"/>
      <c r="B47" s="181"/>
      <c r="C47" s="181"/>
      <c r="D47" s="261"/>
      <c r="E47" s="252" t="s">
        <v>195</v>
      </c>
      <c r="F47" s="253">
        <v>0</v>
      </c>
      <c r="G47" s="253">
        <v>1.44</v>
      </c>
      <c r="H47" s="253">
        <v>6</v>
      </c>
      <c r="I47" s="253">
        <v>7.98</v>
      </c>
      <c r="J47" s="278">
        <v>1.5</v>
      </c>
      <c r="K47" s="254">
        <v>9.7</v>
      </c>
      <c r="L47" s="254"/>
      <c r="M47" s="254"/>
      <c r="N47" s="254"/>
      <c r="O47" s="254">
        <v>8</v>
      </c>
    </row>
    <row r="48" spans="1:15" s="231" customFormat="1" ht="16.5" customHeight="1">
      <c r="A48" s="261"/>
      <c r="B48" s="181"/>
      <c r="C48" s="181"/>
      <c r="D48" s="261"/>
      <c r="E48" s="252" t="s">
        <v>196</v>
      </c>
      <c r="F48" s="253">
        <v>55</v>
      </c>
      <c r="G48" s="253">
        <v>2.28</v>
      </c>
      <c r="H48" s="253">
        <v>15</v>
      </c>
      <c r="I48" s="253">
        <v>7.77</v>
      </c>
      <c r="J48" s="278">
        <v>1</v>
      </c>
      <c r="K48" s="254">
        <v>0</v>
      </c>
      <c r="L48" s="254"/>
      <c r="M48" s="254"/>
      <c r="N48" s="254"/>
      <c r="O48" s="254"/>
    </row>
    <row r="49" spans="1:15" s="231" customFormat="1" ht="16.5" customHeight="1" hidden="1">
      <c r="A49" s="261"/>
      <c r="B49" s="181"/>
      <c r="C49" s="181"/>
      <c r="D49" s="261"/>
      <c r="E49" s="252" t="s">
        <v>197</v>
      </c>
      <c r="F49" s="253">
        <v>135.13</v>
      </c>
      <c r="G49" s="253">
        <v>46.23</v>
      </c>
      <c r="H49" s="253">
        <v>0</v>
      </c>
      <c r="I49" s="253">
        <v>24.61</v>
      </c>
      <c r="J49" s="278">
        <v>26.65</v>
      </c>
      <c r="K49" s="254"/>
      <c r="L49" s="254"/>
      <c r="M49" s="254"/>
      <c r="N49" s="254"/>
      <c r="O49" s="254"/>
    </row>
    <row r="50" spans="1:15" s="231" customFormat="1" ht="16.5" customHeight="1">
      <c r="A50" s="261"/>
      <c r="B50" s="181"/>
      <c r="C50" s="181"/>
      <c r="D50" s="261"/>
      <c r="E50" s="263" t="s">
        <v>198</v>
      </c>
      <c r="F50" s="253">
        <v>1.5</v>
      </c>
      <c r="G50" s="253">
        <v>3.52</v>
      </c>
      <c r="H50" s="253">
        <v>84.9</v>
      </c>
      <c r="I50" s="253">
        <v>83.79</v>
      </c>
      <c r="J50" s="278">
        <v>13.01</v>
      </c>
      <c r="K50" s="254">
        <v>530.24</v>
      </c>
      <c r="L50" s="254"/>
      <c r="M50" s="254"/>
      <c r="N50" s="254"/>
      <c r="O50" s="254">
        <v>0.7</v>
      </c>
    </row>
    <row r="51" spans="1:15" s="231" customFormat="1" ht="16.5" customHeight="1">
      <c r="A51" s="260"/>
      <c r="B51" s="262"/>
      <c r="C51" s="262"/>
      <c r="D51" s="260"/>
      <c r="E51" s="248" t="s">
        <v>199</v>
      </c>
      <c r="F51" s="251">
        <v>22.5</v>
      </c>
      <c r="G51" s="251">
        <v>569.68</v>
      </c>
      <c r="H51" s="251">
        <v>104.53</v>
      </c>
      <c r="I51" s="251">
        <v>742.64</v>
      </c>
      <c r="J51" s="277">
        <f>SUM(J52:J56)</f>
        <v>606.6500000000001</v>
      </c>
      <c r="K51" s="249">
        <f>SUM(K52:K56)</f>
        <v>600.02</v>
      </c>
      <c r="L51" s="249">
        <f>SUM(L52:L56)</f>
        <v>0</v>
      </c>
      <c r="M51" s="249"/>
      <c r="N51" s="249"/>
      <c r="O51" s="249">
        <f>SUM(O52:O56)</f>
        <v>746.68</v>
      </c>
    </row>
    <row r="52" spans="1:15" s="231" customFormat="1" ht="16.5" customHeight="1">
      <c r="A52" s="260"/>
      <c r="B52" s="262"/>
      <c r="C52" s="262"/>
      <c r="D52" s="260"/>
      <c r="E52" s="252" t="s">
        <v>200</v>
      </c>
      <c r="F52" s="253">
        <v>0</v>
      </c>
      <c r="G52" s="251">
        <v>0</v>
      </c>
      <c r="H52" s="253">
        <v>0.2</v>
      </c>
      <c r="I52" s="253">
        <v>2.2</v>
      </c>
      <c r="J52" s="278">
        <v>4.05</v>
      </c>
      <c r="K52" s="254">
        <v>0</v>
      </c>
      <c r="L52" s="254"/>
      <c r="M52" s="254"/>
      <c r="N52" s="254"/>
      <c r="O52" s="254">
        <v>100</v>
      </c>
    </row>
    <row r="53" spans="1:15" s="230" customFormat="1" ht="16.5" customHeight="1" hidden="1">
      <c r="A53" s="261"/>
      <c r="B53" s="181"/>
      <c r="C53" s="181"/>
      <c r="D53" s="261"/>
      <c r="E53" s="252" t="s">
        <v>201</v>
      </c>
      <c r="F53" s="253">
        <v>5</v>
      </c>
      <c r="G53" s="253">
        <v>553.49</v>
      </c>
      <c r="H53" s="253">
        <v>94.33</v>
      </c>
      <c r="I53" s="253">
        <v>226.7</v>
      </c>
      <c r="J53" s="278">
        <v>126.94</v>
      </c>
      <c r="K53" s="254"/>
      <c r="L53" s="254"/>
      <c r="M53" s="254"/>
      <c r="N53" s="254"/>
      <c r="O53" s="254"/>
    </row>
    <row r="54" spans="1:15" s="230" customFormat="1" ht="16.5" customHeight="1" hidden="1">
      <c r="A54" s="261"/>
      <c r="B54" s="181"/>
      <c r="C54" s="181"/>
      <c r="D54" s="261"/>
      <c r="E54" s="252" t="s">
        <v>202</v>
      </c>
      <c r="F54" s="253">
        <v>0</v>
      </c>
      <c r="G54" s="251">
        <v>0</v>
      </c>
      <c r="H54" s="253">
        <v>2</v>
      </c>
      <c r="I54" s="253">
        <v>1.5</v>
      </c>
      <c r="J54" s="278">
        <v>0</v>
      </c>
      <c r="K54" s="254"/>
      <c r="L54" s="254"/>
      <c r="M54" s="254"/>
      <c r="N54" s="254"/>
      <c r="O54" s="254"/>
    </row>
    <row r="55" spans="1:15" s="231" customFormat="1" ht="16.5" customHeight="1" hidden="1">
      <c r="A55" s="261"/>
      <c r="B55" s="181"/>
      <c r="C55" s="181"/>
      <c r="D55" s="261"/>
      <c r="E55" s="252" t="s">
        <v>203</v>
      </c>
      <c r="F55" s="253"/>
      <c r="G55" s="251"/>
      <c r="H55" s="253">
        <v>0</v>
      </c>
      <c r="I55" s="253">
        <v>5.61</v>
      </c>
      <c r="J55" s="278">
        <v>0</v>
      </c>
      <c r="K55" s="254"/>
      <c r="L55" s="254"/>
      <c r="M55" s="254"/>
      <c r="N55" s="254"/>
      <c r="O55" s="254"/>
    </row>
    <row r="56" spans="1:15" s="231" customFormat="1" ht="16.5" customHeight="1">
      <c r="A56" s="261"/>
      <c r="B56" s="181"/>
      <c r="C56" s="181"/>
      <c r="D56" s="261"/>
      <c r="E56" s="252" t="s">
        <v>204</v>
      </c>
      <c r="F56" s="253">
        <v>17.5</v>
      </c>
      <c r="G56" s="253">
        <v>16.19</v>
      </c>
      <c r="H56" s="253">
        <v>8</v>
      </c>
      <c r="I56" s="253">
        <v>506.63</v>
      </c>
      <c r="J56" s="278">
        <v>475.66</v>
      </c>
      <c r="K56" s="254">
        <v>600.02</v>
      </c>
      <c r="L56" s="254"/>
      <c r="M56" s="254"/>
      <c r="N56" s="254"/>
      <c r="O56" s="254">
        <v>646.68</v>
      </c>
    </row>
    <row r="57" spans="1:15" s="231" customFormat="1" ht="16.5" customHeight="1">
      <c r="A57" s="260"/>
      <c r="B57" s="262"/>
      <c r="C57" s="262"/>
      <c r="D57" s="260"/>
      <c r="E57" s="248" t="s">
        <v>205</v>
      </c>
      <c r="F57" s="251">
        <v>181.75</v>
      </c>
      <c r="G57" s="251">
        <v>279.6</v>
      </c>
      <c r="H57" s="251">
        <v>187.86</v>
      </c>
      <c r="I57" s="251">
        <v>310.4</v>
      </c>
      <c r="J57" s="277">
        <f>SUM(J58:J63)</f>
        <v>274.07</v>
      </c>
      <c r="K57" s="249">
        <f>SUM(K58:K63)</f>
        <v>749.49</v>
      </c>
      <c r="L57" s="249">
        <f>SUM(L58:L63)</f>
        <v>0</v>
      </c>
      <c r="M57" s="249"/>
      <c r="N57" s="249"/>
      <c r="O57" s="249">
        <f>SUM(O58:O63)</f>
        <v>694.62</v>
      </c>
    </row>
    <row r="58" spans="1:15" s="231" customFormat="1" ht="16.5" customHeight="1">
      <c r="A58" s="261"/>
      <c r="B58" s="181"/>
      <c r="C58" s="181"/>
      <c r="D58" s="261"/>
      <c r="E58" s="252" t="s">
        <v>206</v>
      </c>
      <c r="F58" s="253">
        <v>98.8</v>
      </c>
      <c r="G58" s="253">
        <v>119.78</v>
      </c>
      <c r="H58" s="253">
        <v>101.23</v>
      </c>
      <c r="I58" s="253">
        <v>212.39</v>
      </c>
      <c r="J58" s="278">
        <v>197.57</v>
      </c>
      <c r="K58" s="254">
        <v>608.85</v>
      </c>
      <c r="L58" s="254"/>
      <c r="M58" s="254"/>
      <c r="N58" s="254"/>
      <c r="O58" s="254">
        <v>538.29</v>
      </c>
    </row>
    <row r="59" spans="1:15" s="230" customFormat="1" ht="16.5" customHeight="1">
      <c r="A59" s="261"/>
      <c r="B59" s="181"/>
      <c r="C59" s="181"/>
      <c r="D59" s="261"/>
      <c r="E59" s="252" t="s">
        <v>207</v>
      </c>
      <c r="F59" s="253">
        <v>0</v>
      </c>
      <c r="G59" s="253">
        <v>0</v>
      </c>
      <c r="H59" s="253">
        <v>0.2</v>
      </c>
      <c r="I59" s="253">
        <v>0.04</v>
      </c>
      <c r="J59" s="278">
        <v>0.2</v>
      </c>
      <c r="K59" s="254">
        <v>0.56</v>
      </c>
      <c r="L59" s="254"/>
      <c r="M59" s="254"/>
      <c r="N59" s="254"/>
      <c r="O59" s="254">
        <v>0.7</v>
      </c>
    </row>
    <row r="60" spans="1:15" s="231" customFormat="1" ht="16.5" customHeight="1">
      <c r="A60" s="261"/>
      <c r="B60" s="181"/>
      <c r="C60" s="181"/>
      <c r="D60" s="261"/>
      <c r="E60" s="252" t="s">
        <v>208</v>
      </c>
      <c r="F60" s="253">
        <v>60.35</v>
      </c>
      <c r="G60" s="253">
        <v>87.15</v>
      </c>
      <c r="H60" s="253">
        <v>59.15</v>
      </c>
      <c r="I60" s="253">
        <v>60.37</v>
      </c>
      <c r="J60" s="278">
        <v>57.03</v>
      </c>
      <c r="K60" s="254">
        <v>2</v>
      </c>
      <c r="L60" s="254"/>
      <c r="M60" s="254"/>
      <c r="N60" s="254"/>
      <c r="O60" s="254">
        <v>3.15</v>
      </c>
    </row>
    <row r="61" spans="1:15" s="231" customFormat="1" ht="16.5" customHeight="1" hidden="1">
      <c r="A61" s="261"/>
      <c r="B61" s="181"/>
      <c r="C61" s="181"/>
      <c r="D61" s="261"/>
      <c r="E61" s="252" t="s">
        <v>209</v>
      </c>
      <c r="F61" s="253">
        <v>5.75</v>
      </c>
      <c r="G61" s="253">
        <v>5.39</v>
      </c>
      <c r="H61" s="253">
        <v>4.95</v>
      </c>
      <c r="I61" s="253">
        <v>4.74</v>
      </c>
      <c r="J61" s="278">
        <v>6.39</v>
      </c>
      <c r="K61" s="254"/>
      <c r="L61" s="254"/>
      <c r="M61" s="254"/>
      <c r="N61" s="254"/>
      <c r="O61" s="254"/>
    </row>
    <row r="62" spans="1:15" s="231" customFormat="1" ht="16.5" customHeight="1" hidden="1">
      <c r="A62" s="261"/>
      <c r="B62" s="181"/>
      <c r="C62" s="181"/>
      <c r="D62" s="261"/>
      <c r="E62" s="252" t="s">
        <v>210</v>
      </c>
      <c r="F62" s="253"/>
      <c r="G62" s="253"/>
      <c r="H62" s="253"/>
      <c r="I62" s="253"/>
      <c r="J62" s="278"/>
      <c r="K62" s="254"/>
      <c r="L62" s="254"/>
      <c r="M62" s="254"/>
      <c r="N62" s="254"/>
      <c r="O62" s="254"/>
    </row>
    <row r="63" spans="1:15" s="231" customFormat="1" ht="16.5" customHeight="1">
      <c r="A63" s="261"/>
      <c r="B63" s="181"/>
      <c r="C63" s="181"/>
      <c r="D63" s="261"/>
      <c r="E63" s="252" t="s">
        <v>211</v>
      </c>
      <c r="F63" s="253">
        <v>16.85</v>
      </c>
      <c r="G63" s="253">
        <v>67.28</v>
      </c>
      <c r="H63" s="253">
        <v>22.33</v>
      </c>
      <c r="I63" s="253">
        <v>32.86</v>
      </c>
      <c r="J63" s="278">
        <v>12.88</v>
      </c>
      <c r="K63" s="254">
        <v>138.08</v>
      </c>
      <c r="L63" s="254"/>
      <c r="M63" s="254"/>
      <c r="N63" s="254"/>
      <c r="O63" s="254">
        <v>152.48</v>
      </c>
    </row>
    <row r="64" spans="1:15" s="231" customFormat="1" ht="16.5" customHeight="1">
      <c r="A64" s="260"/>
      <c r="B64" s="262"/>
      <c r="C64" s="262"/>
      <c r="D64" s="260"/>
      <c r="E64" s="248" t="s">
        <v>212</v>
      </c>
      <c r="F64" s="251">
        <v>2498.45</v>
      </c>
      <c r="G64" s="251">
        <v>1481.79</v>
      </c>
      <c r="H64" s="251">
        <v>2277.25</v>
      </c>
      <c r="I64" s="251">
        <v>2375.86</v>
      </c>
      <c r="J64" s="277">
        <f>SUM(J65:J82)</f>
        <v>2864.050000000001</v>
      </c>
      <c r="K64" s="249">
        <f>SUM(K65:K82)</f>
        <v>3372.02</v>
      </c>
      <c r="L64" s="249">
        <f>SUM(L65:L82)</f>
        <v>0</v>
      </c>
      <c r="M64" s="249"/>
      <c r="N64" s="249"/>
      <c r="O64" s="249">
        <f>SUM(O65:O82)</f>
        <v>4916.400000000001</v>
      </c>
    </row>
    <row r="65" spans="1:15" s="231" customFormat="1" ht="16.5" customHeight="1">
      <c r="A65" s="261"/>
      <c r="B65" s="181"/>
      <c r="C65" s="181"/>
      <c r="D65" s="261"/>
      <c r="E65" s="252" t="s">
        <v>213</v>
      </c>
      <c r="F65" s="253">
        <v>593.17</v>
      </c>
      <c r="G65" s="253">
        <v>361.88</v>
      </c>
      <c r="H65" s="253">
        <v>147.92</v>
      </c>
      <c r="I65" s="253">
        <v>285.57</v>
      </c>
      <c r="J65" s="278">
        <v>405.4</v>
      </c>
      <c r="K65" s="254">
        <v>75.84</v>
      </c>
      <c r="L65" s="254"/>
      <c r="M65" s="254"/>
      <c r="N65" s="254"/>
      <c r="O65" s="254">
        <v>704.31</v>
      </c>
    </row>
    <row r="66" spans="1:15" s="230" customFormat="1" ht="16.5" customHeight="1">
      <c r="A66" s="261"/>
      <c r="B66" s="181"/>
      <c r="C66" s="181"/>
      <c r="D66" s="261"/>
      <c r="E66" s="252" t="s">
        <v>214</v>
      </c>
      <c r="F66" s="253">
        <v>167.75</v>
      </c>
      <c r="G66" s="253">
        <v>176.02</v>
      </c>
      <c r="H66" s="253">
        <v>172.98</v>
      </c>
      <c r="I66" s="253">
        <v>167.02</v>
      </c>
      <c r="J66" s="278">
        <v>173.75</v>
      </c>
      <c r="K66" s="254">
        <v>142.55</v>
      </c>
      <c r="L66" s="254"/>
      <c r="M66" s="254"/>
      <c r="N66" s="254"/>
      <c r="O66" s="254">
        <v>158.69</v>
      </c>
    </row>
    <row r="67" spans="1:15" s="231" customFormat="1" ht="16.5" customHeight="1">
      <c r="A67" s="261"/>
      <c r="B67" s="181"/>
      <c r="C67" s="181"/>
      <c r="D67" s="261"/>
      <c r="E67" s="252" t="s">
        <v>215</v>
      </c>
      <c r="F67" s="253">
        <v>559.49</v>
      </c>
      <c r="G67" s="253">
        <v>52.78</v>
      </c>
      <c r="H67" s="253">
        <v>736.16</v>
      </c>
      <c r="I67" s="253">
        <v>657.73</v>
      </c>
      <c r="J67" s="278">
        <v>964.07</v>
      </c>
      <c r="K67" s="254">
        <v>2083.73</v>
      </c>
      <c r="L67" s="254"/>
      <c r="M67" s="254"/>
      <c r="N67" s="254"/>
      <c r="O67" s="254">
        <v>2787.93</v>
      </c>
    </row>
    <row r="68" spans="1:15" s="231" customFormat="1" ht="16.5" customHeight="1" hidden="1">
      <c r="A68" s="261"/>
      <c r="B68" s="181"/>
      <c r="C68" s="181"/>
      <c r="D68" s="261"/>
      <c r="E68" s="252" t="s">
        <v>216</v>
      </c>
      <c r="F68" s="253">
        <v>364.61</v>
      </c>
      <c r="G68" s="253">
        <v>328.92</v>
      </c>
      <c r="H68" s="253">
        <v>401.1</v>
      </c>
      <c r="I68" s="253">
        <v>383.39</v>
      </c>
      <c r="J68" s="278">
        <v>423.09</v>
      </c>
      <c r="K68" s="254"/>
      <c r="L68" s="254"/>
      <c r="M68" s="254"/>
      <c r="N68" s="254"/>
      <c r="O68" s="254"/>
    </row>
    <row r="69" spans="1:15" s="231" customFormat="1" ht="16.5" customHeight="1">
      <c r="A69" s="261"/>
      <c r="B69" s="181"/>
      <c r="C69" s="181"/>
      <c r="D69" s="261"/>
      <c r="E69" s="252" t="s">
        <v>217</v>
      </c>
      <c r="F69" s="253">
        <v>27.13</v>
      </c>
      <c r="G69" s="253">
        <v>55.25</v>
      </c>
      <c r="H69" s="253">
        <v>127.68</v>
      </c>
      <c r="I69" s="253">
        <v>90.34</v>
      </c>
      <c r="J69" s="278">
        <v>85.12</v>
      </c>
      <c r="K69" s="254">
        <v>98.65</v>
      </c>
      <c r="L69" s="254"/>
      <c r="M69" s="254"/>
      <c r="N69" s="254"/>
      <c r="O69" s="254">
        <v>32.19</v>
      </c>
    </row>
    <row r="70" spans="1:15" s="231" customFormat="1" ht="16.5" customHeight="1">
      <c r="A70" s="261"/>
      <c r="B70" s="181"/>
      <c r="C70" s="181"/>
      <c r="D70" s="261"/>
      <c r="E70" s="252" t="s">
        <v>218</v>
      </c>
      <c r="F70" s="253">
        <v>4.29</v>
      </c>
      <c r="G70" s="253">
        <v>1.14</v>
      </c>
      <c r="H70" s="253">
        <v>0.42</v>
      </c>
      <c r="I70" s="253">
        <v>0.42</v>
      </c>
      <c r="J70" s="278">
        <v>0.55</v>
      </c>
      <c r="K70" s="254">
        <v>204.04</v>
      </c>
      <c r="L70" s="254"/>
      <c r="M70" s="254"/>
      <c r="N70" s="254"/>
      <c r="O70" s="254">
        <v>186.21</v>
      </c>
    </row>
    <row r="71" spans="1:15" s="231" customFormat="1" ht="16.5" customHeight="1">
      <c r="A71" s="261"/>
      <c r="B71" s="181"/>
      <c r="C71" s="181"/>
      <c r="D71" s="261"/>
      <c r="E71" s="252" t="s">
        <v>219</v>
      </c>
      <c r="F71" s="253">
        <v>43.9</v>
      </c>
      <c r="G71" s="253">
        <v>37.9</v>
      </c>
      <c r="H71" s="253">
        <v>30.6</v>
      </c>
      <c r="I71" s="253">
        <v>36.41</v>
      </c>
      <c r="J71" s="278">
        <v>39.61</v>
      </c>
      <c r="K71" s="254">
        <v>28.98</v>
      </c>
      <c r="L71" s="254"/>
      <c r="M71" s="254"/>
      <c r="N71" s="254"/>
      <c r="O71" s="254">
        <v>114.88</v>
      </c>
    </row>
    <row r="72" spans="1:15" s="231" customFormat="1" ht="16.5" customHeight="1">
      <c r="A72" s="261"/>
      <c r="B72" s="181"/>
      <c r="C72" s="181"/>
      <c r="D72" s="261"/>
      <c r="E72" s="252" t="s">
        <v>220</v>
      </c>
      <c r="F72" s="253">
        <v>369.06</v>
      </c>
      <c r="G72" s="253">
        <v>291.78</v>
      </c>
      <c r="H72" s="253">
        <v>336.46</v>
      </c>
      <c r="I72" s="253">
        <v>313.06</v>
      </c>
      <c r="J72" s="278">
        <v>355.51</v>
      </c>
      <c r="K72" s="254">
        <v>235.5</v>
      </c>
      <c r="L72" s="254"/>
      <c r="M72" s="254"/>
      <c r="N72" s="254"/>
      <c r="O72" s="254">
        <v>215.03</v>
      </c>
    </row>
    <row r="73" spans="1:15" s="231" customFormat="1" ht="16.5" customHeight="1">
      <c r="A73" s="261"/>
      <c r="B73" s="181"/>
      <c r="C73" s="181"/>
      <c r="D73" s="261"/>
      <c r="E73" s="252" t="s">
        <v>221</v>
      </c>
      <c r="F73" s="253">
        <v>102.89</v>
      </c>
      <c r="G73" s="253">
        <v>91.83</v>
      </c>
      <c r="H73" s="253">
        <v>117.89</v>
      </c>
      <c r="I73" s="253">
        <v>88.37</v>
      </c>
      <c r="J73" s="278">
        <v>137.98</v>
      </c>
      <c r="K73" s="254">
        <v>144.54</v>
      </c>
      <c r="L73" s="254"/>
      <c r="M73" s="254"/>
      <c r="N73" s="254"/>
      <c r="O73" s="254">
        <v>325.59</v>
      </c>
    </row>
    <row r="74" spans="1:15" s="231" customFormat="1" ht="16.5" customHeight="1" hidden="1">
      <c r="A74" s="261"/>
      <c r="B74" s="181"/>
      <c r="C74" s="181"/>
      <c r="D74" s="261"/>
      <c r="E74" s="252" t="s">
        <v>222</v>
      </c>
      <c r="F74" s="253">
        <v>18.8</v>
      </c>
      <c r="G74" s="253">
        <v>15.43</v>
      </c>
      <c r="H74" s="253">
        <v>10.8</v>
      </c>
      <c r="I74" s="253">
        <v>10.75</v>
      </c>
      <c r="J74" s="278">
        <v>15.76</v>
      </c>
      <c r="K74" s="254">
        <v>0</v>
      </c>
      <c r="L74" s="254"/>
      <c r="M74" s="254"/>
      <c r="N74" s="254"/>
      <c r="O74" s="254">
        <v>0</v>
      </c>
    </row>
    <row r="75" spans="1:15" s="231" customFormat="1" ht="16.5" customHeight="1" hidden="1">
      <c r="A75" s="261"/>
      <c r="B75" s="181"/>
      <c r="C75" s="181"/>
      <c r="D75" s="261"/>
      <c r="E75" s="252" t="s">
        <v>223</v>
      </c>
      <c r="F75" s="253"/>
      <c r="G75" s="253"/>
      <c r="H75" s="253"/>
      <c r="I75" s="253"/>
      <c r="J75" s="278"/>
      <c r="K75" s="254"/>
      <c r="L75" s="254"/>
      <c r="M75" s="254"/>
      <c r="N75" s="254"/>
      <c r="O75" s="254"/>
    </row>
    <row r="76" spans="1:15" s="231" customFormat="1" ht="16.5" customHeight="1">
      <c r="A76" s="261"/>
      <c r="B76" s="181"/>
      <c r="C76" s="181"/>
      <c r="D76" s="261"/>
      <c r="E76" s="252" t="s">
        <v>224</v>
      </c>
      <c r="F76" s="253">
        <v>69.25</v>
      </c>
      <c r="G76" s="253">
        <v>37.18</v>
      </c>
      <c r="H76" s="253">
        <v>12</v>
      </c>
      <c r="I76" s="253">
        <v>17.37</v>
      </c>
      <c r="J76" s="278">
        <v>41.11</v>
      </c>
      <c r="K76" s="254">
        <v>70.35</v>
      </c>
      <c r="L76" s="254"/>
      <c r="M76" s="254"/>
      <c r="N76" s="254"/>
      <c r="O76" s="254">
        <v>135.58</v>
      </c>
    </row>
    <row r="77" spans="1:15" s="231" customFormat="1" ht="16.5" customHeight="1">
      <c r="A77" s="261"/>
      <c r="B77" s="181"/>
      <c r="C77" s="181"/>
      <c r="D77" s="261"/>
      <c r="E77" s="252" t="s">
        <v>225</v>
      </c>
      <c r="F77" s="253">
        <v>0</v>
      </c>
      <c r="G77" s="253">
        <v>1.79</v>
      </c>
      <c r="H77" s="253">
        <v>14.52</v>
      </c>
      <c r="I77" s="253">
        <v>16.84</v>
      </c>
      <c r="J77" s="278">
        <v>47.98</v>
      </c>
      <c r="K77" s="254">
        <v>169.46</v>
      </c>
      <c r="L77" s="254"/>
      <c r="M77" s="254"/>
      <c r="N77" s="254"/>
      <c r="O77" s="254">
        <v>157.31</v>
      </c>
    </row>
    <row r="78" spans="1:15" s="231" customFormat="1" ht="16.5" customHeight="1">
      <c r="A78" s="261"/>
      <c r="B78" s="181"/>
      <c r="C78" s="181"/>
      <c r="D78" s="261"/>
      <c r="E78" s="252" t="s">
        <v>226</v>
      </c>
      <c r="F78" s="253"/>
      <c r="G78" s="253"/>
      <c r="H78" s="253"/>
      <c r="I78" s="253"/>
      <c r="J78" s="278"/>
      <c r="K78" s="254">
        <v>31.55</v>
      </c>
      <c r="L78" s="254"/>
      <c r="M78" s="254"/>
      <c r="N78" s="254"/>
      <c r="O78" s="254">
        <v>39.05</v>
      </c>
    </row>
    <row r="79" spans="1:15" s="231" customFormat="1" ht="16.5" customHeight="1">
      <c r="A79" s="261"/>
      <c r="B79" s="181"/>
      <c r="C79" s="181"/>
      <c r="D79" s="261"/>
      <c r="E79" s="252" t="s">
        <v>227</v>
      </c>
      <c r="F79" s="253"/>
      <c r="G79" s="253"/>
      <c r="H79" s="253"/>
      <c r="I79" s="253"/>
      <c r="J79" s="278"/>
      <c r="K79" s="254">
        <v>13.46</v>
      </c>
      <c r="L79" s="254"/>
      <c r="M79" s="254"/>
      <c r="N79" s="254"/>
      <c r="O79" s="254">
        <v>21.55</v>
      </c>
    </row>
    <row r="80" spans="1:15" s="231" customFormat="1" ht="16.5" customHeight="1">
      <c r="A80" s="261"/>
      <c r="B80" s="181"/>
      <c r="C80" s="181"/>
      <c r="D80" s="261"/>
      <c r="E80" s="252" t="s">
        <v>228</v>
      </c>
      <c r="F80" s="253">
        <v>19.8</v>
      </c>
      <c r="G80" s="253">
        <v>18.35</v>
      </c>
      <c r="H80" s="253">
        <v>19.73</v>
      </c>
      <c r="I80" s="253">
        <v>17.23</v>
      </c>
      <c r="J80" s="278">
        <v>21.63</v>
      </c>
      <c r="K80" s="254">
        <v>20.65</v>
      </c>
      <c r="L80" s="254"/>
      <c r="M80" s="254"/>
      <c r="N80" s="254"/>
      <c r="O80" s="254">
        <v>7.09</v>
      </c>
    </row>
    <row r="81" spans="1:15" s="231" customFormat="1" ht="16.5" customHeight="1">
      <c r="A81" s="261"/>
      <c r="B81" s="181"/>
      <c r="C81" s="181"/>
      <c r="D81" s="261"/>
      <c r="E81" s="263" t="s">
        <v>229</v>
      </c>
      <c r="F81" s="253">
        <v>0</v>
      </c>
      <c r="G81" s="253">
        <v>7.75</v>
      </c>
      <c r="H81" s="253">
        <v>2.5</v>
      </c>
      <c r="I81" s="253">
        <v>2.14</v>
      </c>
      <c r="J81" s="278">
        <v>5</v>
      </c>
      <c r="K81" s="254">
        <v>9.89</v>
      </c>
      <c r="L81" s="254"/>
      <c r="M81" s="254"/>
      <c r="N81" s="254"/>
      <c r="O81" s="254">
        <v>11.76</v>
      </c>
    </row>
    <row r="82" spans="1:15" s="231" customFormat="1" ht="16.5" customHeight="1">
      <c r="A82" s="261"/>
      <c r="B82" s="181"/>
      <c r="C82" s="181"/>
      <c r="D82" s="261"/>
      <c r="E82" s="252" t="s">
        <v>230</v>
      </c>
      <c r="F82" s="253">
        <v>149.08</v>
      </c>
      <c r="G82" s="253">
        <v>3.79</v>
      </c>
      <c r="H82" s="253">
        <v>146.49</v>
      </c>
      <c r="I82" s="253">
        <v>289.22</v>
      </c>
      <c r="J82" s="278">
        <v>147.49</v>
      </c>
      <c r="K82" s="254">
        <v>42.83</v>
      </c>
      <c r="L82" s="254"/>
      <c r="M82" s="254"/>
      <c r="N82" s="254"/>
      <c r="O82" s="254">
        <v>19.23</v>
      </c>
    </row>
    <row r="83" spans="1:15" s="231" customFormat="1" ht="16.5" customHeight="1">
      <c r="A83" s="260"/>
      <c r="B83" s="262"/>
      <c r="C83" s="262"/>
      <c r="D83" s="260"/>
      <c r="E83" s="248" t="s">
        <v>231</v>
      </c>
      <c r="F83" s="251">
        <v>5489.32</v>
      </c>
      <c r="G83" s="251">
        <v>4883.39</v>
      </c>
      <c r="H83" s="251">
        <v>5690.67</v>
      </c>
      <c r="I83" s="251">
        <v>4232.35</v>
      </c>
      <c r="J83" s="277">
        <f>SUM(J84:J97)+0.01</f>
        <v>5262.75</v>
      </c>
      <c r="K83" s="249">
        <f>SUM(K84:K97)</f>
        <v>3288.17</v>
      </c>
      <c r="L83" s="249">
        <f>SUM(L84:L97)</f>
        <v>0</v>
      </c>
      <c r="M83" s="249"/>
      <c r="N83" s="249"/>
      <c r="O83" s="249">
        <f>SUM(O84:O97)</f>
        <v>3111.21</v>
      </c>
    </row>
    <row r="84" spans="1:15" s="231" customFormat="1" ht="16.5" customHeight="1">
      <c r="A84" s="261"/>
      <c r="B84" s="181"/>
      <c r="C84" s="181"/>
      <c r="D84" s="261"/>
      <c r="E84" s="263" t="s">
        <v>232</v>
      </c>
      <c r="F84" s="253">
        <v>33</v>
      </c>
      <c r="G84" s="253">
        <v>31.52</v>
      </c>
      <c r="H84" s="253">
        <v>113.48</v>
      </c>
      <c r="I84" s="253">
        <v>109.91</v>
      </c>
      <c r="J84" s="278">
        <v>171.16</v>
      </c>
      <c r="K84" s="254">
        <v>546.5</v>
      </c>
      <c r="L84" s="254"/>
      <c r="M84" s="254"/>
      <c r="N84" s="254"/>
      <c r="O84" s="254">
        <v>362.03</v>
      </c>
    </row>
    <row r="85" spans="1:15" s="230" customFormat="1" ht="16.5" customHeight="1">
      <c r="A85" s="261"/>
      <c r="B85" s="181"/>
      <c r="C85" s="181"/>
      <c r="D85" s="261"/>
      <c r="E85" s="252" t="s">
        <v>233</v>
      </c>
      <c r="F85" s="253"/>
      <c r="G85" s="253"/>
      <c r="H85" s="253"/>
      <c r="I85" s="253"/>
      <c r="J85" s="278">
        <v>0</v>
      </c>
      <c r="K85" s="254">
        <v>15.7</v>
      </c>
      <c r="L85" s="254"/>
      <c r="M85" s="254"/>
      <c r="N85" s="254"/>
      <c r="O85" s="254"/>
    </row>
    <row r="86" spans="1:15" s="231" customFormat="1" ht="16.5" customHeight="1">
      <c r="A86" s="261"/>
      <c r="B86" s="181"/>
      <c r="C86" s="181"/>
      <c r="D86" s="261"/>
      <c r="E86" s="252" t="s">
        <v>234</v>
      </c>
      <c r="F86" s="253">
        <v>4411.71</v>
      </c>
      <c r="G86" s="253">
        <v>3819</v>
      </c>
      <c r="H86" s="253">
        <v>4515.06</v>
      </c>
      <c r="I86" s="253">
        <v>3302.66</v>
      </c>
      <c r="J86" s="278">
        <v>4425.36</v>
      </c>
      <c r="K86" s="254">
        <v>219.04</v>
      </c>
      <c r="L86" s="254"/>
      <c r="M86" s="254"/>
      <c r="N86" s="254"/>
      <c r="O86" s="254">
        <v>351.9</v>
      </c>
    </row>
    <row r="87" spans="1:15" s="231" customFormat="1" ht="16.5" customHeight="1">
      <c r="A87" s="261"/>
      <c r="B87" s="181"/>
      <c r="C87" s="181"/>
      <c r="D87" s="261"/>
      <c r="E87" s="252" t="s">
        <v>235</v>
      </c>
      <c r="F87" s="253">
        <v>173.03</v>
      </c>
      <c r="G87" s="253">
        <v>207</v>
      </c>
      <c r="H87" s="253">
        <v>474.19</v>
      </c>
      <c r="I87" s="253">
        <v>403.56</v>
      </c>
      <c r="J87" s="278">
        <v>239.62</v>
      </c>
      <c r="K87" s="283">
        <v>1113.97</v>
      </c>
      <c r="L87" s="254"/>
      <c r="M87" s="254"/>
      <c r="N87" s="254"/>
      <c r="O87" s="254">
        <v>468.29</v>
      </c>
    </row>
    <row r="88" spans="1:15" s="231" customFormat="1" ht="16.5" customHeight="1" hidden="1">
      <c r="A88" s="261"/>
      <c r="B88" s="181"/>
      <c r="C88" s="181"/>
      <c r="D88" s="261"/>
      <c r="E88" s="252" t="s">
        <v>236</v>
      </c>
      <c r="F88" s="253">
        <v>323.1</v>
      </c>
      <c r="G88" s="253">
        <v>287.18</v>
      </c>
      <c r="H88" s="253">
        <v>26.14</v>
      </c>
      <c r="I88" s="253">
        <v>27.71</v>
      </c>
      <c r="J88" s="278">
        <v>0</v>
      </c>
      <c r="K88" s="254"/>
      <c r="L88" s="254"/>
      <c r="M88" s="254"/>
      <c r="N88" s="254"/>
      <c r="O88" s="254"/>
    </row>
    <row r="89" spans="1:15" s="231" customFormat="1" ht="16.5" customHeight="1">
      <c r="A89" s="261"/>
      <c r="B89" s="181"/>
      <c r="C89" s="181"/>
      <c r="D89" s="261"/>
      <c r="E89" s="252" t="s">
        <v>237</v>
      </c>
      <c r="F89" s="253">
        <v>0</v>
      </c>
      <c r="G89" s="253">
        <v>7</v>
      </c>
      <c r="H89" s="253">
        <v>0</v>
      </c>
      <c r="I89" s="253">
        <v>8</v>
      </c>
      <c r="J89" s="278">
        <v>0</v>
      </c>
      <c r="K89" s="254">
        <v>1.2</v>
      </c>
      <c r="L89" s="254"/>
      <c r="M89" s="254"/>
      <c r="N89" s="254"/>
      <c r="O89" s="254">
        <v>1.3</v>
      </c>
    </row>
    <row r="90" spans="1:15" s="231" customFormat="1" ht="16.5" customHeight="1">
      <c r="A90" s="261"/>
      <c r="B90" s="181"/>
      <c r="C90" s="181"/>
      <c r="D90" s="261"/>
      <c r="E90" s="252" t="s">
        <v>238</v>
      </c>
      <c r="F90" s="253">
        <v>522.2</v>
      </c>
      <c r="G90" s="253">
        <v>490.15</v>
      </c>
      <c r="H90" s="253">
        <v>504.16</v>
      </c>
      <c r="I90" s="253">
        <v>308.89</v>
      </c>
      <c r="J90" s="278">
        <v>420.96</v>
      </c>
      <c r="K90" s="254">
        <v>126.67</v>
      </c>
      <c r="L90" s="254"/>
      <c r="M90" s="254"/>
      <c r="N90" s="254"/>
      <c r="O90" s="254">
        <v>144.83</v>
      </c>
    </row>
    <row r="91" spans="1:15" s="231" customFormat="1" ht="16.5" customHeight="1">
      <c r="A91" s="261"/>
      <c r="B91" s="181"/>
      <c r="C91" s="181"/>
      <c r="D91" s="261"/>
      <c r="E91" s="252" t="s">
        <v>239</v>
      </c>
      <c r="F91" s="253"/>
      <c r="G91" s="253"/>
      <c r="H91" s="253"/>
      <c r="I91" s="253"/>
      <c r="J91" s="278"/>
      <c r="K91" s="254">
        <v>346.99</v>
      </c>
      <c r="L91" s="254"/>
      <c r="M91" s="254"/>
      <c r="N91" s="254"/>
      <c r="O91" s="254">
        <v>0</v>
      </c>
    </row>
    <row r="92" spans="1:15" s="231" customFormat="1" ht="16.5" customHeight="1">
      <c r="A92" s="261"/>
      <c r="B92" s="181"/>
      <c r="C92" s="181"/>
      <c r="D92" s="261"/>
      <c r="E92" s="252" t="s">
        <v>240</v>
      </c>
      <c r="F92" s="253"/>
      <c r="G92" s="253"/>
      <c r="H92" s="253">
        <v>0</v>
      </c>
      <c r="I92" s="253">
        <v>0</v>
      </c>
      <c r="J92" s="278">
        <v>5</v>
      </c>
      <c r="K92" s="254">
        <v>0</v>
      </c>
      <c r="L92" s="254"/>
      <c r="M92" s="254"/>
      <c r="N92" s="254"/>
      <c r="O92" s="254">
        <v>51.8</v>
      </c>
    </row>
    <row r="93" spans="1:15" s="231" customFormat="1" ht="16.5" customHeight="1">
      <c r="A93" s="261"/>
      <c r="B93" s="181"/>
      <c r="C93" s="181"/>
      <c r="D93" s="261"/>
      <c r="E93" s="252" t="s">
        <v>241</v>
      </c>
      <c r="F93" s="253"/>
      <c r="G93" s="253"/>
      <c r="H93" s="253">
        <v>0</v>
      </c>
      <c r="I93" s="253">
        <v>0</v>
      </c>
      <c r="J93" s="278">
        <v>0.64</v>
      </c>
      <c r="K93" s="254">
        <v>16.56</v>
      </c>
      <c r="L93" s="254"/>
      <c r="M93" s="254"/>
      <c r="N93" s="254"/>
      <c r="O93" s="254">
        <v>0</v>
      </c>
    </row>
    <row r="94" spans="1:15" s="231" customFormat="1" ht="16.5" customHeight="1">
      <c r="A94" s="261"/>
      <c r="B94" s="181"/>
      <c r="C94" s="181"/>
      <c r="D94" s="261"/>
      <c r="E94" s="252" t="s">
        <v>242</v>
      </c>
      <c r="F94" s="253"/>
      <c r="G94" s="253"/>
      <c r="H94" s="253"/>
      <c r="I94" s="253"/>
      <c r="J94" s="278"/>
      <c r="K94" s="254">
        <v>0.9</v>
      </c>
      <c r="L94" s="254"/>
      <c r="M94" s="254"/>
      <c r="N94" s="254"/>
      <c r="O94" s="254">
        <v>0</v>
      </c>
    </row>
    <row r="95" spans="1:15" s="231" customFormat="1" ht="16.5" customHeight="1" hidden="1">
      <c r="A95" s="261"/>
      <c r="B95" s="181"/>
      <c r="C95" s="181"/>
      <c r="D95" s="261"/>
      <c r="E95" s="252" t="s">
        <v>243</v>
      </c>
      <c r="F95" s="253"/>
      <c r="G95" s="253"/>
      <c r="H95" s="253"/>
      <c r="I95" s="253"/>
      <c r="J95" s="278"/>
      <c r="K95" s="254">
        <v>0</v>
      </c>
      <c r="L95" s="254"/>
      <c r="M95" s="254"/>
      <c r="N95" s="254"/>
      <c r="O95" s="254">
        <v>0</v>
      </c>
    </row>
    <row r="96" spans="1:15" s="231" customFormat="1" ht="16.5" customHeight="1">
      <c r="A96" s="261"/>
      <c r="B96" s="181"/>
      <c r="C96" s="181"/>
      <c r="D96" s="261"/>
      <c r="E96" s="252" t="s">
        <v>244</v>
      </c>
      <c r="F96" s="253"/>
      <c r="G96" s="253"/>
      <c r="H96" s="253"/>
      <c r="I96" s="253"/>
      <c r="J96" s="278"/>
      <c r="K96" s="254">
        <v>25.37</v>
      </c>
      <c r="L96" s="254"/>
      <c r="M96" s="254"/>
      <c r="N96" s="254"/>
      <c r="O96" s="254">
        <v>32.46</v>
      </c>
    </row>
    <row r="97" spans="1:15" s="231" customFormat="1" ht="16.5" customHeight="1">
      <c r="A97" s="261"/>
      <c r="B97" s="181"/>
      <c r="C97" s="181"/>
      <c r="D97" s="261"/>
      <c r="E97" s="252" t="s">
        <v>245</v>
      </c>
      <c r="F97" s="253">
        <f>M99/10000</f>
        <v>0</v>
      </c>
      <c r="G97" s="253">
        <v>0</v>
      </c>
      <c r="H97" s="253">
        <v>0</v>
      </c>
      <c r="I97" s="253">
        <v>0.7</v>
      </c>
      <c r="J97" s="278">
        <v>0</v>
      </c>
      <c r="K97" s="254">
        <v>875.27</v>
      </c>
      <c r="L97" s="254"/>
      <c r="M97" s="254"/>
      <c r="N97" s="254"/>
      <c r="O97" s="254">
        <v>1698.6</v>
      </c>
    </row>
    <row r="98" spans="1:15" s="231" customFormat="1" ht="16.5" customHeight="1">
      <c r="A98" s="260"/>
      <c r="B98" s="262"/>
      <c r="C98" s="262"/>
      <c r="D98" s="260"/>
      <c r="E98" s="248" t="s">
        <v>246</v>
      </c>
      <c r="F98" s="251">
        <v>1473.51</v>
      </c>
      <c r="G98" s="251">
        <v>642.17</v>
      </c>
      <c r="H98" s="251">
        <v>311.69</v>
      </c>
      <c r="I98" s="251">
        <v>465.71</v>
      </c>
      <c r="J98" s="277">
        <f>SUM(J99:J104)</f>
        <v>887.98</v>
      </c>
      <c r="K98" s="249">
        <f>SUM(K99:K106)</f>
        <v>1199.97</v>
      </c>
      <c r="L98" s="249">
        <f>SUM(L99:L106)</f>
        <v>0</v>
      </c>
      <c r="M98" s="249"/>
      <c r="N98" s="249"/>
      <c r="O98" s="249">
        <f>SUM(O99:O106)</f>
        <v>454.97</v>
      </c>
    </row>
    <row r="99" spans="1:15" s="231" customFormat="1" ht="16.5" customHeight="1">
      <c r="A99" s="261"/>
      <c r="B99" s="181"/>
      <c r="C99" s="181"/>
      <c r="D99" s="261"/>
      <c r="E99" s="263" t="s">
        <v>247</v>
      </c>
      <c r="F99" s="253">
        <v>2.2</v>
      </c>
      <c r="G99" s="253">
        <v>2.6</v>
      </c>
      <c r="H99" s="253">
        <v>20.58</v>
      </c>
      <c r="I99" s="253">
        <v>19.42</v>
      </c>
      <c r="J99" s="278">
        <v>5</v>
      </c>
      <c r="K99" s="254">
        <v>296.52</v>
      </c>
      <c r="L99" s="254"/>
      <c r="M99" s="254"/>
      <c r="N99" s="254"/>
      <c r="O99" s="254">
        <v>289.89</v>
      </c>
    </row>
    <row r="100" spans="1:15" s="230" customFormat="1" ht="16.5" customHeight="1">
      <c r="A100" s="261"/>
      <c r="B100" s="181"/>
      <c r="C100" s="181"/>
      <c r="D100" s="261"/>
      <c r="E100" s="263" t="s">
        <v>248</v>
      </c>
      <c r="F100" s="253">
        <v>8.4</v>
      </c>
      <c r="G100" s="253">
        <v>5.21</v>
      </c>
      <c r="H100" s="253">
        <v>5</v>
      </c>
      <c r="I100" s="253">
        <v>51.07</v>
      </c>
      <c r="J100" s="278">
        <v>5</v>
      </c>
      <c r="K100" s="254">
        <v>6.06</v>
      </c>
      <c r="L100" s="254"/>
      <c r="M100" s="254"/>
      <c r="N100" s="254"/>
      <c r="O100" s="254">
        <v>5.6</v>
      </c>
    </row>
    <row r="101" spans="1:15" s="231" customFormat="1" ht="16.5" customHeight="1">
      <c r="A101" s="261"/>
      <c r="B101" s="181"/>
      <c r="C101" s="181"/>
      <c r="D101" s="261"/>
      <c r="E101" s="263" t="s">
        <v>249</v>
      </c>
      <c r="F101" s="253">
        <v>356.41</v>
      </c>
      <c r="G101" s="253">
        <v>341.97</v>
      </c>
      <c r="H101" s="253">
        <v>1.46</v>
      </c>
      <c r="I101" s="253">
        <v>1.46</v>
      </c>
      <c r="J101" s="278">
        <v>436.13</v>
      </c>
      <c r="K101" s="254">
        <v>450</v>
      </c>
      <c r="L101" s="254"/>
      <c r="M101" s="254"/>
      <c r="N101" s="254"/>
      <c r="O101" s="254">
        <v>0</v>
      </c>
    </row>
    <row r="102" spans="1:15" s="231" customFormat="1" ht="16.5" customHeight="1">
      <c r="A102" s="261"/>
      <c r="B102" s="181"/>
      <c r="C102" s="181"/>
      <c r="D102" s="261"/>
      <c r="E102" s="252" t="s">
        <v>250</v>
      </c>
      <c r="F102" s="253">
        <v>3.6</v>
      </c>
      <c r="G102" s="253">
        <v>3.59</v>
      </c>
      <c r="H102" s="253">
        <v>273.75</v>
      </c>
      <c r="I102" s="253">
        <v>184.15</v>
      </c>
      <c r="J102" s="278">
        <v>348.25</v>
      </c>
      <c r="K102" s="254">
        <v>427.76</v>
      </c>
      <c r="L102" s="254"/>
      <c r="M102" s="254"/>
      <c r="N102" s="254"/>
      <c r="O102" s="254">
        <v>142.08</v>
      </c>
    </row>
    <row r="103" spans="1:15" s="231" customFormat="1" ht="16.5" customHeight="1">
      <c r="A103" s="261"/>
      <c r="B103" s="181"/>
      <c r="C103" s="181"/>
      <c r="D103" s="261"/>
      <c r="E103" s="252" t="s">
        <v>251</v>
      </c>
      <c r="F103" s="253">
        <f>M105/10000</f>
        <v>0</v>
      </c>
      <c r="G103" s="251">
        <v>0</v>
      </c>
      <c r="H103" s="253">
        <v>0</v>
      </c>
      <c r="I103" s="253">
        <v>0</v>
      </c>
      <c r="J103" s="278"/>
      <c r="K103" s="254">
        <v>0</v>
      </c>
      <c r="L103" s="254"/>
      <c r="M103" s="254"/>
      <c r="N103" s="254"/>
      <c r="O103" s="254">
        <v>0</v>
      </c>
    </row>
    <row r="104" spans="1:15" s="231" customFormat="1" ht="16.5" customHeight="1" hidden="1">
      <c r="A104" s="261"/>
      <c r="B104" s="181"/>
      <c r="C104" s="181"/>
      <c r="D104" s="261"/>
      <c r="E104" s="252" t="s">
        <v>252</v>
      </c>
      <c r="F104" s="253">
        <v>1102.9</v>
      </c>
      <c r="G104" s="253">
        <v>288.8</v>
      </c>
      <c r="H104" s="253">
        <v>10.9</v>
      </c>
      <c r="I104" s="253">
        <v>209.61</v>
      </c>
      <c r="J104" s="278">
        <v>93.6</v>
      </c>
      <c r="K104" s="254"/>
      <c r="L104" s="254"/>
      <c r="M104" s="254"/>
      <c r="N104" s="254"/>
      <c r="O104" s="254"/>
    </row>
    <row r="105" spans="1:15" s="231" customFormat="1" ht="16.5" customHeight="1" hidden="1">
      <c r="A105" s="261"/>
      <c r="B105" s="181"/>
      <c r="C105" s="181"/>
      <c r="D105" s="261"/>
      <c r="E105" s="252" t="s">
        <v>251</v>
      </c>
      <c r="F105" s="253"/>
      <c r="G105" s="253"/>
      <c r="H105" s="253"/>
      <c r="I105" s="253"/>
      <c r="J105" s="278"/>
      <c r="K105" s="254"/>
      <c r="L105" s="254"/>
      <c r="M105" s="254"/>
      <c r="N105" s="254"/>
      <c r="O105" s="254"/>
    </row>
    <row r="106" spans="1:15" s="231" customFormat="1" ht="16.5" customHeight="1">
      <c r="A106" s="261"/>
      <c r="B106" s="181"/>
      <c r="C106" s="181"/>
      <c r="D106" s="261"/>
      <c r="E106" s="263" t="s">
        <v>253</v>
      </c>
      <c r="F106" s="253">
        <f>M108/10000</f>
        <v>0</v>
      </c>
      <c r="G106" s="253">
        <v>0</v>
      </c>
      <c r="H106" s="253">
        <v>0</v>
      </c>
      <c r="I106" s="253">
        <v>0</v>
      </c>
      <c r="J106" s="278"/>
      <c r="K106" s="254">
        <v>19.63</v>
      </c>
      <c r="L106" s="254"/>
      <c r="M106" s="254"/>
      <c r="N106" s="254"/>
      <c r="O106" s="254">
        <v>17.4</v>
      </c>
    </row>
    <row r="107" spans="1:15" s="231" customFormat="1" ht="16.5" customHeight="1">
      <c r="A107" s="260"/>
      <c r="B107" s="262"/>
      <c r="C107" s="262"/>
      <c r="D107" s="260"/>
      <c r="E107" s="248" t="s">
        <v>254</v>
      </c>
      <c r="F107" s="251">
        <v>3362.74</v>
      </c>
      <c r="G107" s="251">
        <v>3458.79</v>
      </c>
      <c r="H107" s="251">
        <v>4226.03</v>
      </c>
      <c r="I107" s="251">
        <v>3119.12</v>
      </c>
      <c r="J107" s="277">
        <f>SUM(J108:J113)</f>
        <v>1454.6599999999999</v>
      </c>
      <c r="K107" s="249">
        <f>SUM(K108:K113)</f>
        <v>978.7700000000001</v>
      </c>
      <c r="L107" s="249">
        <f>SUM(L108:L113)</f>
        <v>0</v>
      </c>
      <c r="M107" s="249"/>
      <c r="N107" s="249"/>
      <c r="O107" s="249">
        <f>SUM(O108:O113)</f>
        <v>1864.1</v>
      </c>
    </row>
    <row r="108" spans="1:15" s="231" customFormat="1" ht="16.5" customHeight="1">
      <c r="A108" s="261"/>
      <c r="B108" s="181"/>
      <c r="C108" s="181"/>
      <c r="D108" s="261"/>
      <c r="E108" s="263" t="s">
        <v>255</v>
      </c>
      <c r="F108" s="253">
        <v>227.18</v>
      </c>
      <c r="G108" s="253">
        <v>228.71</v>
      </c>
      <c r="H108" s="253">
        <v>233.9</v>
      </c>
      <c r="I108" s="253">
        <v>234.39</v>
      </c>
      <c r="J108" s="278">
        <v>169.99</v>
      </c>
      <c r="K108" s="254">
        <v>454.64</v>
      </c>
      <c r="L108" s="254"/>
      <c r="M108" s="254"/>
      <c r="N108" s="254"/>
      <c r="O108" s="254">
        <v>846.67</v>
      </c>
    </row>
    <row r="109" spans="1:15" s="230" customFormat="1" ht="16.5" customHeight="1">
      <c r="A109" s="261"/>
      <c r="B109" s="181"/>
      <c r="C109" s="181"/>
      <c r="D109" s="261"/>
      <c r="E109" s="263" t="s">
        <v>256</v>
      </c>
      <c r="F109" s="253">
        <v>100.9</v>
      </c>
      <c r="G109" s="253">
        <v>70.18</v>
      </c>
      <c r="H109" s="253">
        <v>69.54</v>
      </c>
      <c r="I109" s="253">
        <v>55.67</v>
      </c>
      <c r="J109" s="278">
        <v>48</v>
      </c>
      <c r="K109" s="254">
        <v>15.16</v>
      </c>
      <c r="L109" s="254"/>
      <c r="M109" s="254"/>
      <c r="N109" s="254"/>
      <c r="O109" s="254">
        <v>220</v>
      </c>
    </row>
    <row r="110" spans="1:15" s="231" customFormat="1" ht="16.5" customHeight="1">
      <c r="A110" s="261"/>
      <c r="B110" s="181"/>
      <c r="C110" s="181"/>
      <c r="D110" s="261"/>
      <c r="E110" s="252" t="s">
        <v>257</v>
      </c>
      <c r="F110" s="253">
        <v>2140.3</v>
      </c>
      <c r="G110" s="253">
        <v>2472.94</v>
      </c>
      <c r="H110" s="253">
        <v>3224.71</v>
      </c>
      <c r="I110" s="253">
        <v>334.47</v>
      </c>
      <c r="J110" s="278">
        <v>87.91</v>
      </c>
      <c r="K110" s="254">
        <v>508.63</v>
      </c>
      <c r="L110" s="254"/>
      <c r="M110" s="254"/>
      <c r="N110" s="254"/>
      <c r="O110" s="254">
        <v>406</v>
      </c>
    </row>
    <row r="111" spans="1:15" s="231" customFormat="1" ht="16.5" customHeight="1">
      <c r="A111" s="261"/>
      <c r="B111" s="181"/>
      <c r="C111" s="181"/>
      <c r="D111" s="261"/>
      <c r="E111" s="263" t="s">
        <v>258</v>
      </c>
      <c r="F111" s="253">
        <v>871.73</v>
      </c>
      <c r="G111" s="253">
        <v>654.55</v>
      </c>
      <c r="H111" s="253">
        <v>693</v>
      </c>
      <c r="I111" s="253">
        <v>753.85</v>
      </c>
      <c r="J111" s="278">
        <v>709.65</v>
      </c>
      <c r="K111" s="254">
        <v>0.34</v>
      </c>
      <c r="L111" s="254"/>
      <c r="M111" s="254"/>
      <c r="N111" s="254"/>
      <c r="O111" s="254">
        <v>35.85</v>
      </c>
    </row>
    <row r="112" spans="1:15" s="231" customFormat="1" ht="16.5" customHeight="1" hidden="1">
      <c r="A112" s="261"/>
      <c r="B112" s="181"/>
      <c r="C112" s="181"/>
      <c r="D112" s="261"/>
      <c r="E112" s="252" t="s">
        <v>259</v>
      </c>
      <c r="F112" s="253">
        <f>M114/10000</f>
        <v>0</v>
      </c>
      <c r="G112" s="251">
        <v>0</v>
      </c>
      <c r="H112" s="253">
        <v>0</v>
      </c>
      <c r="I112" s="253">
        <v>0</v>
      </c>
      <c r="J112" s="278">
        <v>2.16</v>
      </c>
      <c r="K112" s="254">
        <v>0</v>
      </c>
      <c r="L112" s="254"/>
      <c r="M112" s="254"/>
      <c r="N112" s="254"/>
      <c r="O112" s="254">
        <v>0</v>
      </c>
    </row>
    <row r="113" spans="1:15" s="231" customFormat="1" ht="16.5" customHeight="1">
      <c r="A113" s="261"/>
      <c r="B113" s="181"/>
      <c r="C113" s="181"/>
      <c r="D113" s="261"/>
      <c r="E113" s="263" t="s">
        <v>260</v>
      </c>
      <c r="F113" s="253">
        <v>22.63</v>
      </c>
      <c r="G113" s="253">
        <v>32.41</v>
      </c>
      <c r="H113" s="253">
        <v>4.88</v>
      </c>
      <c r="I113" s="253">
        <v>1740.74</v>
      </c>
      <c r="J113" s="278">
        <v>436.95</v>
      </c>
      <c r="K113" s="254">
        <v>0</v>
      </c>
      <c r="L113" s="254"/>
      <c r="M113" s="254"/>
      <c r="N113" s="254"/>
      <c r="O113" s="254">
        <v>355.58</v>
      </c>
    </row>
    <row r="114" spans="1:15" s="231" customFormat="1" ht="16.5" customHeight="1">
      <c r="A114" s="260"/>
      <c r="B114" s="262"/>
      <c r="C114" s="262"/>
      <c r="D114" s="260"/>
      <c r="E114" s="248" t="s">
        <v>261</v>
      </c>
      <c r="F114" s="251">
        <v>3390.43</v>
      </c>
      <c r="G114" s="251">
        <v>2409.06</v>
      </c>
      <c r="H114" s="251">
        <v>1911.78</v>
      </c>
      <c r="I114" s="251">
        <v>2070.92</v>
      </c>
      <c r="J114" s="277">
        <f>SUM(J115:J122)</f>
        <v>2057.98</v>
      </c>
      <c r="K114" s="249">
        <f>SUM(K115:K122)</f>
        <v>6630.100000000001</v>
      </c>
      <c r="L114" s="249">
        <f>SUM(L115:L122)</f>
        <v>0</v>
      </c>
      <c r="M114" s="249"/>
      <c r="N114" s="249"/>
      <c r="O114" s="249">
        <f>SUM(O115:O122)</f>
        <v>5069.96</v>
      </c>
    </row>
    <row r="115" spans="1:15" s="231" customFormat="1" ht="16.5" customHeight="1">
      <c r="A115" s="261"/>
      <c r="B115" s="181"/>
      <c r="C115" s="181"/>
      <c r="D115" s="261"/>
      <c r="E115" s="263" t="s">
        <v>262</v>
      </c>
      <c r="F115" s="253">
        <v>359.5</v>
      </c>
      <c r="G115" s="253">
        <v>267.27</v>
      </c>
      <c r="H115" s="253">
        <v>382.68</v>
      </c>
      <c r="I115" s="253">
        <v>443.32</v>
      </c>
      <c r="J115" s="278">
        <v>510.37</v>
      </c>
      <c r="K115" s="283">
        <v>4627.84</v>
      </c>
      <c r="L115" s="254"/>
      <c r="M115" s="254"/>
      <c r="N115" s="254"/>
      <c r="O115" s="254">
        <v>2750.83</v>
      </c>
    </row>
    <row r="116" spans="1:15" s="230" customFormat="1" ht="16.5" customHeight="1">
      <c r="A116" s="261"/>
      <c r="B116" s="181"/>
      <c r="C116" s="181"/>
      <c r="D116" s="261"/>
      <c r="E116" s="263" t="s">
        <v>263</v>
      </c>
      <c r="F116" s="253">
        <v>449.06</v>
      </c>
      <c r="G116" s="253">
        <v>288.97</v>
      </c>
      <c r="H116" s="253">
        <v>375.74</v>
      </c>
      <c r="I116" s="253">
        <v>267.45</v>
      </c>
      <c r="J116" s="278">
        <v>671.13</v>
      </c>
      <c r="K116" s="254">
        <v>28.26</v>
      </c>
      <c r="L116" s="254"/>
      <c r="M116" s="254"/>
      <c r="N116" s="254"/>
      <c r="O116" s="254">
        <v>89.54</v>
      </c>
    </row>
    <row r="117" spans="1:15" s="231" customFormat="1" ht="16.5" customHeight="1">
      <c r="A117" s="261"/>
      <c r="B117" s="181"/>
      <c r="C117" s="181"/>
      <c r="D117" s="261"/>
      <c r="E117" s="252" t="s">
        <v>264</v>
      </c>
      <c r="F117" s="253">
        <v>2063.23</v>
      </c>
      <c r="G117" s="253">
        <v>1194.77</v>
      </c>
      <c r="H117" s="253">
        <v>1003.36</v>
      </c>
      <c r="I117" s="253">
        <v>872.51</v>
      </c>
      <c r="J117" s="278">
        <v>618.69</v>
      </c>
      <c r="K117" s="254">
        <v>529.88</v>
      </c>
      <c r="L117" s="254"/>
      <c r="M117" s="254"/>
      <c r="N117" s="254"/>
      <c r="O117" s="254">
        <v>1356.66</v>
      </c>
    </row>
    <row r="118" spans="1:15" s="231" customFormat="1" ht="16.5" customHeight="1">
      <c r="A118" s="261"/>
      <c r="B118" s="181"/>
      <c r="C118" s="181"/>
      <c r="D118" s="261"/>
      <c r="E118" s="252" t="s">
        <v>265</v>
      </c>
      <c r="F118" s="253">
        <v>516.64</v>
      </c>
      <c r="G118" s="253">
        <v>656.05</v>
      </c>
      <c r="H118" s="253">
        <v>128</v>
      </c>
      <c r="I118" s="253">
        <v>442.01</v>
      </c>
      <c r="J118" s="278">
        <v>207.86</v>
      </c>
      <c r="K118" s="254">
        <v>995.21</v>
      </c>
      <c r="L118" s="254"/>
      <c r="M118" s="254"/>
      <c r="N118" s="254"/>
      <c r="O118" s="254">
        <v>89.26</v>
      </c>
    </row>
    <row r="119" spans="1:15" s="231" customFormat="1" ht="16.5" customHeight="1">
      <c r="A119" s="261"/>
      <c r="B119" s="181"/>
      <c r="C119" s="181"/>
      <c r="D119" s="261"/>
      <c r="E119" s="252" t="s">
        <v>266</v>
      </c>
      <c r="F119" s="253">
        <v>2</v>
      </c>
      <c r="G119" s="253">
        <v>2</v>
      </c>
      <c r="H119" s="253">
        <v>2</v>
      </c>
      <c r="I119" s="253">
        <v>1.97</v>
      </c>
      <c r="J119" s="278">
        <v>5</v>
      </c>
      <c r="K119" s="254">
        <v>302.43</v>
      </c>
      <c r="L119" s="254"/>
      <c r="M119" s="254"/>
      <c r="N119" s="254"/>
      <c r="O119" s="254">
        <v>633.67</v>
      </c>
    </row>
    <row r="120" spans="1:15" s="231" customFormat="1" ht="16.5" customHeight="1" hidden="1">
      <c r="A120" s="261"/>
      <c r="B120" s="181"/>
      <c r="C120" s="181"/>
      <c r="D120" s="261"/>
      <c r="E120" s="252" t="s">
        <v>267</v>
      </c>
      <c r="F120" s="253">
        <f>M123/10000</f>
        <v>0</v>
      </c>
      <c r="G120" s="251">
        <v>0</v>
      </c>
      <c r="H120" s="253">
        <v>20</v>
      </c>
      <c r="I120" s="253">
        <v>43.66</v>
      </c>
      <c r="J120" s="278">
        <v>42.93</v>
      </c>
      <c r="K120" s="254"/>
      <c r="L120" s="254"/>
      <c r="M120" s="254"/>
      <c r="N120" s="254"/>
      <c r="O120" s="254"/>
    </row>
    <row r="121" spans="1:15" s="231" customFormat="1" ht="16.5" customHeight="1">
      <c r="A121" s="261"/>
      <c r="B121" s="181"/>
      <c r="C121" s="181"/>
      <c r="D121" s="261"/>
      <c r="E121" s="252" t="s">
        <v>268</v>
      </c>
      <c r="F121" s="253"/>
      <c r="G121" s="251"/>
      <c r="H121" s="253"/>
      <c r="I121" s="253"/>
      <c r="J121" s="278"/>
      <c r="K121" s="254">
        <v>69.67</v>
      </c>
      <c r="L121" s="254"/>
      <c r="M121" s="254"/>
      <c r="N121" s="254"/>
      <c r="O121" s="254">
        <v>150</v>
      </c>
    </row>
    <row r="122" spans="1:15" s="231" customFormat="1" ht="15" customHeight="1">
      <c r="A122" s="261"/>
      <c r="B122" s="181"/>
      <c r="C122" s="181"/>
      <c r="D122" s="261"/>
      <c r="E122" s="252" t="s">
        <v>269</v>
      </c>
      <c r="F122" s="253"/>
      <c r="G122" s="251"/>
      <c r="H122" s="253">
        <v>0</v>
      </c>
      <c r="I122" s="253">
        <v>0</v>
      </c>
      <c r="J122" s="278">
        <v>2</v>
      </c>
      <c r="K122" s="254">
        <v>76.81</v>
      </c>
      <c r="L122" s="254"/>
      <c r="M122" s="254"/>
      <c r="N122" s="254"/>
      <c r="O122" s="254">
        <v>0</v>
      </c>
    </row>
    <row r="123" spans="1:15" s="231" customFormat="1" ht="16.5" customHeight="1">
      <c r="A123" s="260"/>
      <c r="B123" s="262"/>
      <c r="C123" s="262"/>
      <c r="D123" s="260"/>
      <c r="E123" s="248" t="s">
        <v>270</v>
      </c>
      <c r="F123" s="251">
        <v>253.31</v>
      </c>
      <c r="G123" s="251">
        <v>110.73</v>
      </c>
      <c r="H123" s="251">
        <v>177.89</v>
      </c>
      <c r="I123" s="251">
        <v>1773.94</v>
      </c>
      <c r="J123" s="277">
        <f aca="true" t="shared" si="3" ref="J123:O123">SUM(J124:J126)</f>
        <v>6239.28</v>
      </c>
      <c r="K123" s="249">
        <f t="shared" si="3"/>
        <v>35.18</v>
      </c>
      <c r="L123" s="249">
        <f t="shared" si="3"/>
        <v>0</v>
      </c>
      <c r="M123" s="249"/>
      <c r="N123" s="249"/>
      <c r="O123" s="249">
        <f>SUM(O124:O126)</f>
        <v>43.84</v>
      </c>
    </row>
    <row r="124" spans="1:15" s="231" customFormat="1" ht="16.5" customHeight="1">
      <c r="A124" s="261"/>
      <c r="B124" s="181"/>
      <c r="C124" s="181"/>
      <c r="D124" s="261"/>
      <c r="E124" s="263" t="s">
        <v>271</v>
      </c>
      <c r="F124" s="253">
        <v>139.91</v>
      </c>
      <c r="G124" s="253">
        <v>57.58</v>
      </c>
      <c r="H124" s="253">
        <v>64.99</v>
      </c>
      <c r="I124" s="253">
        <v>1705.27</v>
      </c>
      <c r="J124" s="278">
        <v>6100.78</v>
      </c>
      <c r="K124" s="254">
        <v>35.18</v>
      </c>
      <c r="L124" s="254"/>
      <c r="M124" s="254"/>
      <c r="N124" s="254"/>
      <c r="O124" s="254">
        <v>3.84</v>
      </c>
    </row>
    <row r="125" spans="1:15" s="230" customFormat="1" ht="16.5" customHeight="1" hidden="1">
      <c r="A125" s="261"/>
      <c r="B125" s="181"/>
      <c r="C125" s="181"/>
      <c r="D125" s="261"/>
      <c r="E125" s="263" t="s">
        <v>272</v>
      </c>
      <c r="F125" s="253">
        <v>107.4</v>
      </c>
      <c r="G125" s="253">
        <v>47.15</v>
      </c>
      <c r="H125" s="253">
        <v>107.4</v>
      </c>
      <c r="I125" s="253">
        <v>62.15</v>
      </c>
      <c r="J125" s="278">
        <v>134.5</v>
      </c>
      <c r="K125" s="254"/>
      <c r="L125" s="254"/>
      <c r="M125" s="254"/>
      <c r="N125" s="254"/>
      <c r="O125" s="254"/>
    </row>
    <row r="126" spans="1:15" s="231" customFormat="1" ht="16.5" customHeight="1">
      <c r="A126" s="261"/>
      <c r="B126" s="181"/>
      <c r="C126" s="181"/>
      <c r="D126" s="261"/>
      <c r="E126" s="252" t="s">
        <v>273</v>
      </c>
      <c r="F126" s="253">
        <v>6</v>
      </c>
      <c r="G126" s="253">
        <v>6</v>
      </c>
      <c r="H126" s="253">
        <v>5.5</v>
      </c>
      <c r="I126" s="253">
        <v>6.52</v>
      </c>
      <c r="J126" s="278">
        <v>4</v>
      </c>
      <c r="K126" s="254">
        <v>0</v>
      </c>
      <c r="L126" s="254"/>
      <c r="M126" s="254"/>
      <c r="N126" s="254"/>
      <c r="O126" s="254">
        <v>40</v>
      </c>
    </row>
    <row r="127" spans="1:15" s="231" customFormat="1" ht="16.5" customHeight="1">
      <c r="A127" s="260"/>
      <c r="B127" s="262"/>
      <c r="C127" s="262"/>
      <c r="D127" s="260"/>
      <c r="E127" s="248" t="s">
        <v>274</v>
      </c>
      <c r="F127" s="251">
        <v>258.65</v>
      </c>
      <c r="G127" s="251">
        <v>214.6</v>
      </c>
      <c r="H127" s="251">
        <v>72.72</v>
      </c>
      <c r="I127" s="251">
        <v>37.89</v>
      </c>
      <c r="J127" s="277">
        <f>SUM(J128:J133)</f>
        <v>5035.61</v>
      </c>
      <c r="K127" s="249">
        <f>SUM(K128:K133)</f>
        <v>1604.96</v>
      </c>
      <c r="L127" s="249">
        <f>SUM(L128:L133)</f>
        <v>0</v>
      </c>
      <c r="M127" s="249"/>
      <c r="N127" s="249"/>
      <c r="O127" s="249">
        <f>SUM(O128:O133)</f>
        <v>2418.85</v>
      </c>
    </row>
    <row r="128" spans="1:15" s="231" customFormat="1" ht="16.5" customHeight="1" hidden="1">
      <c r="A128" s="260"/>
      <c r="B128" s="262"/>
      <c r="C128" s="262"/>
      <c r="D128" s="260"/>
      <c r="E128" s="252" t="s">
        <v>275</v>
      </c>
      <c r="F128" s="251"/>
      <c r="G128" s="251"/>
      <c r="H128" s="253">
        <v>0</v>
      </c>
      <c r="I128" s="253">
        <v>10.44</v>
      </c>
      <c r="J128" s="278">
        <v>4958.33</v>
      </c>
      <c r="K128" s="284"/>
      <c r="L128" s="285"/>
      <c r="M128" s="261"/>
      <c r="N128" s="286"/>
      <c r="O128" s="287"/>
    </row>
    <row r="129" spans="1:15" s="230" customFormat="1" ht="16.5" customHeight="1" hidden="1">
      <c r="A129" s="261"/>
      <c r="B129" s="181"/>
      <c r="C129" s="181"/>
      <c r="D129" s="261"/>
      <c r="E129" s="252" t="s">
        <v>276</v>
      </c>
      <c r="F129" s="253">
        <v>58.65</v>
      </c>
      <c r="G129" s="251">
        <v>0</v>
      </c>
      <c r="H129" s="253">
        <v>0</v>
      </c>
      <c r="I129" s="253">
        <v>0</v>
      </c>
      <c r="J129" s="278"/>
      <c r="K129" s="284"/>
      <c r="L129" s="285"/>
      <c r="M129" s="260"/>
      <c r="N129" s="286"/>
      <c r="O129" s="287"/>
    </row>
    <row r="130" spans="1:15" s="230" customFormat="1" ht="16.5" customHeight="1" hidden="1">
      <c r="A130" s="261"/>
      <c r="B130" s="181"/>
      <c r="C130" s="181"/>
      <c r="D130" s="261"/>
      <c r="E130" s="252" t="s">
        <v>277</v>
      </c>
      <c r="F130" s="253">
        <v>200</v>
      </c>
      <c r="G130" s="253">
        <v>200</v>
      </c>
      <c r="H130" s="253">
        <v>0</v>
      </c>
      <c r="I130" s="253">
        <v>0</v>
      </c>
      <c r="J130" s="278"/>
      <c r="K130" s="284"/>
      <c r="L130" s="285"/>
      <c r="M130" s="260"/>
      <c r="N130" s="286"/>
      <c r="O130" s="287"/>
    </row>
    <row r="131" spans="1:15" s="231" customFormat="1" ht="16.5" customHeight="1" hidden="1">
      <c r="A131" s="261"/>
      <c r="B131" s="181"/>
      <c r="C131" s="181"/>
      <c r="D131" s="261"/>
      <c r="E131" s="252" t="s">
        <v>278</v>
      </c>
      <c r="F131" s="253">
        <v>0</v>
      </c>
      <c r="G131" s="253">
        <v>1</v>
      </c>
      <c r="H131" s="253">
        <v>10.7</v>
      </c>
      <c r="I131" s="253">
        <v>11.7</v>
      </c>
      <c r="J131" s="278">
        <v>14.5</v>
      </c>
      <c r="K131" s="284"/>
      <c r="L131" s="285"/>
      <c r="M131" s="261"/>
      <c r="N131" s="286"/>
      <c r="O131" s="287"/>
    </row>
    <row r="132" spans="1:15" s="231" customFormat="1" ht="16.5" customHeight="1">
      <c r="A132" s="261"/>
      <c r="B132" s="181"/>
      <c r="C132" s="181"/>
      <c r="D132" s="261"/>
      <c r="E132" s="252" t="s">
        <v>278</v>
      </c>
      <c r="F132" s="253"/>
      <c r="G132" s="253"/>
      <c r="H132" s="253"/>
      <c r="I132" s="253"/>
      <c r="J132" s="278"/>
      <c r="K132" s="284">
        <v>1.66</v>
      </c>
      <c r="L132" s="303"/>
      <c r="M132" s="261"/>
      <c r="N132" s="304"/>
      <c r="O132" s="287">
        <v>0</v>
      </c>
    </row>
    <row r="133" spans="1:15" s="231" customFormat="1" ht="16.5" customHeight="1">
      <c r="A133" s="261"/>
      <c r="B133" s="181"/>
      <c r="C133" s="181"/>
      <c r="D133" s="261"/>
      <c r="E133" s="252" t="s">
        <v>279</v>
      </c>
      <c r="F133" s="253" t="e">
        <f>#REF!/10000</f>
        <v>#REF!</v>
      </c>
      <c r="G133" s="253">
        <v>13.6</v>
      </c>
      <c r="H133" s="253">
        <v>62.02</v>
      </c>
      <c r="I133" s="253">
        <v>15.75</v>
      </c>
      <c r="J133" s="278">
        <v>62.78</v>
      </c>
      <c r="K133" s="254">
        <v>1603.3</v>
      </c>
      <c r="L133" s="254"/>
      <c r="M133" s="254"/>
      <c r="N133" s="254"/>
      <c r="O133" s="254">
        <v>2418.85</v>
      </c>
    </row>
    <row r="134" spans="1:15" s="231" customFormat="1" ht="16.5" customHeight="1" hidden="1">
      <c r="A134" s="261"/>
      <c r="B134" s="181"/>
      <c r="C134" s="181"/>
      <c r="D134" s="261"/>
      <c r="E134" s="248" t="s">
        <v>280</v>
      </c>
      <c r="F134" s="251">
        <v>351.3</v>
      </c>
      <c r="G134" s="251">
        <v>186.36</v>
      </c>
      <c r="H134" s="251">
        <v>446.24</v>
      </c>
      <c r="I134" s="251">
        <v>153.11</v>
      </c>
      <c r="J134" s="277">
        <f>J135</f>
        <v>888.41</v>
      </c>
      <c r="K134" s="254"/>
      <c r="L134" s="254"/>
      <c r="M134" s="254"/>
      <c r="N134" s="254"/>
      <c r="O134" s="254"/>
    </row>
    <row r="135" spans="1:15" s="231" customFormat="1" ht="16.5" customHeight="1" hidden="1">
      <c r="A135" s="261"/>
      <c r="B135" s="181"/>
      <c r="C135" s="181"/>
      <c r="D135" s="261"/>
      <c r="E135" s="252" t="s">
        <v>281</v>
      </c>
      <c r="F135" s="253">
        <v>351.3</v>
      </c>
      <c r="G135" s="253">
        <v>184.36</v>
      </c>
      <c r="H135" s="253">
        <v>446.24</v>
      </c>
      <c r="I135" s="253">
        <v>153.11</v>
      </c>
      <c r="J135" s="278">
        <v>888.41</v>
      </c>
      <c r="K135" s="254"/>
      <c r="L135" s="254"/>
      <c r="M135" s="254"/>
      <c r="N135" s="254"/>
      <c r="O135" s="254"/>
    </row>
    <row r="136" spans="1:15" s="231" customFormat="1" ht="16.5" customHeight="1" hidden="1">
      <c r="A136" s="261"/>
      <c r="B136" s="181"/>
      <c r="C136" s="181"/>
      <c r="D136" s="261"/>
      <c r="E136" s="252" t="s">
        <v>282</v>
      </c>
      <c r="F136" s="251">
        <v>0</v>
      </c>
      <c r="G136" s="253">
        <v>2</v>
      </c>
      <c r="H136" s="251">
        <v>0</v>
      </c>
      <c r="I136" s="251">
        <v>0</v>
      </c>
      <c r="J136" s="277"/>
      <c r="K136" s="254"/>
      <c r="L136" s="254"/>
      <c r="M136" s="254"/>
      <c r="N136" s="254"/>
      <c r="O136" s="254"/>
    </row>
    <row r="137" spans="1:15" s="231" customFormat="1" ht="16.5" customHeight="1">
      <c r="A137" s="260"/>
      <c r="B137" s="262"/>
      <c r="C137" s="262"/>
      <c r="D137" s="260"/>
      <c r="E137" s="248" t="s">
        <v>283</v>
      </c>
      <c r="F137" s="251">
        <v>1000</v>
      </c>
      <c r="G137" s="251">
        <v>22</v>
      </c>
      <c r="H137" s="251">
        <v>760</v>
      </c>
      <c r="I137" s="251">
        <v>0</v>
      </c>
      <c r="J137" s="277">
        <v>1200</v>
      </c>
      <c r="K137" s="254">
        <v>0</v>
      </c>
      <c r="L137" s="254"/>
      <c r="M137" s="254"/>
      <c r="N137" s="254"/>
      <c r="O137" s="249">
        <v>1000</v>
      </c>
    </row>
    <row r="138" spans="1:15" s="231" customFormat="1" ht="16.5" customHeight="1" hidden="1">
      <c r="A138" s="261"/>
      <c r="B138" s="181"/>
      <c r="C138" s="181"/>
      <c r="D138" s="261"/>
      <c r="E138" s="248" t="s">
        <v>284</v>
      </c>
      <c r="F138" s="251">
        <v>3.94</v>
      </c>
      <c r="G138" s="251">
        <v>400.78</v>
      </c>
      <c r="H138" s="251">
        <v>2.66</v>
      </c>
      <c r="I138" s="251">
        <v>1.55</v>
      </c>
      <c r="J138" s="277">
        <v>2.41</v>
      </c>
      <c r="K138" s="292">
        <v>0</v>
      </c>
      <c r="L138" s="305">
        <v>0</v>
      </c>
      <c r="M138" s="261"/>
      <c r="N138" s="286"/>
      <c r="O138" s="287"/>
    </row>
    <row r="139" spans="1:15" s="231" customFormat="1" ht="16.5" customHeight="1" hidden="1">
      <c r="A139" s="261"/>
      <c r="B139" s="181"/>
      <c r="C139" s="181"/>
      <c r="D139" s="261"/>
      <c r="E139" s="252" t="s">
        <v>285</v>
      </c>
      <c r="F139" s="251"/>
      <c r="G139" s="251"/>
      <c r="H139" s="251">
        <v>0</v>
      </c>
      <c r="I139" s="251">
        <v>0</v>
      </c>
      <c r="J139" s="278">
        <v>2.16</v>
      </c>
      <c r="K139" s="306">
        <v>0</v>
      </c>
      <c r="L139" s="307">
        <v>0</v>
      </c>
      <c r="M139" s="261"/>
      <c r="N139" s="286"/>
      <c r="O139" s="287"/>
    </row>
    <row r="140" spans="1:15" s="231" customFormat="1" ht="16.5" customHeight="1" hidden="1">
      <c r="A140" s="261"/>
      <c r="B140" s="181"/>
      <c r="C140" s="181"/>
      <c r="D140" s="261"/>
      <c r="E140" s="252" t="s">
        <v>286</v>
      </c>
      <c r="F140" s="253" t="e">
        <f>#REF!/10000</f>
        <v>#REF!</v>
      </c>
      <c r="G140" s="253">
        <v>400</v>
      </c>
      <c r="H140" s="253">
        <v>0</v>
      </c>
      <c r="I140" s="253">
        <v>0</v>
      </c>
      <c r="J140" s="278">
        <v>0</v>
      </c>
      <c r="K140" s="306">
        <v>0</v>
      </c>
      <c r="L140" s="307">
        <v>0</v>
      </c>
      <c r="M140" s="261"/>
      <c r="N140" s="286"/>
      <c r="O140" s="287"/>
    </row>
    <row r="141" spans="1:15" s="231" customFormat="1" ht="16.5" customHeight="1" hidden="1">
      <c r="A141" s="261"/>
      <c r="B141" s="181"/>
      <c r="C141" s="181"/>
      <c r="D141" s="261"/>
      <c r="E141" s="252" t="s">
        <v>287</v>
      </c>
      <c r="F141" s="253">
        <v>3.94</v>
      </c>
      <c r="G141" s="253">
        <v>0.78</v>
      </c>
      <c r="H141" s="253">
        <v>2.66</v>
      </c>
      <c r="I141" s="253">
        <v>1.55</v>
      </c>
      <c r="J141" s="278">
        <v>0.25</v>
      </c>
      <c r="K141" s="306">
        <v>0</v>
      </c>
      <c r="L141" s="307">
        <v>0</v>
      </c>
      <c r="M141" s="261"/>
      <c r="N141" s="286"/>
      <c r="O141" s="287"/>
    </row>
    <row r="142" spans="1:15" s="231" customFormat="1" ht="16.5" customHeight="1">
      <c r="A142" s="261"/>
      <c r="B142" s="181"/>
      <c r="C142" s="181"/>
      <c r="D142" s="261"/>
      <c r="E142" s="248" t="s">
        <v>288</v>
      </c>
      <c r="F142" s="251">
        <v>1688.91</v>
      </c>
      <c r="G142" s="251">
        <v>303.03</v>
      </c>
      <c r="H142" s="251">
        <v>1323.16</v>
      </c>
      <c r="I142" s="251">
        <v>423.28</v>
      </c>
      <c r="J142" s="277">
        <f aca="true" t="shared" si="4" ref="J142:O142">SUM(J143:J145)</f>
        <v>434.09000000000003</v>
      </c>
      <c r="K142" s="249">
        <f t="shared" si="4"/>
        <v>5552.7699999999995</v>
      </c>
      <c r="L142" s="249">
        <f t="shared" si="4"/>
        <v>0</v>
      </c>
      <c r="M142" s="249"/>
      <c r="N142" s="249"/>
      <c r="O142" s="249">
        <f t="shared" si="4"/>
        <v>5826.43</v>
      </c>
    </row>
    <row r="143" spans="1:15" s="231" customFormat="1" ht="16.5" customHeight="1">
      <c r="A143" s="261"/>
      <c r="B143" s="181"/>
      <c r="C143" s="181"/>
      <c r="D143" s="261"/>
      <c r="E143" s="252" t="s">
        <v>289</v>
      </c>
      <c r="F143" s="253">
        <v>1352.99</v>
      </c>
      <c r="G143" s="253">
        <v>10.53</v>
      </c>
      <c r="H143" s="253">
        <v>954.8</v>
      </c>
      <c r="I143" s="253">
        <v>107.87</v>
      </c>
      <c r="J143" s="278">
        <v>11.58</v>
      </c>
      <c r="K143" s="254">
        <v>2.99</v>
      </c>
      <c r="L143" s="254"/>
      <c r="M143" s="254"/>
      <c r="N143" s="254"/>
      <c r="O143" s="254">
        <v>10</v>
      </c>
    </row>
    <row r="144" spans="1:15" s="231" customFormat="1" ht="16.5" customHeight="1">
      <c r="A144" s="261"/>
      <c r="B144" s="181"/>
      <c r="C144" s="181"/>
      <c r="D144" s="261"/>
      <c r="E144" s="252" t="s">
        <v>290</v>
      </c>
      <c r="F144" s="253">
        <v>335.92</v>
      </c>
      <c r="G144" s="253">
        <v>292.5</v>
      </c>
      <c r="H144" s="253">
        <v>368.36</v>
      </c>
      <c r="I144" s="253">
        <v>315.41</v>
      </c>
      <c r="J144" s="278">
        <v>420.35</v>
      </c>
      <c r="K144" s="254">
        <v>5549.78</v>
      </c>
      <c r="L144" s="254"/>
      <c r="M144" s="254"/>
      <c r="N144" s="254"/>
      <c r="O144" s="254">
        <v>5816.43</v>
      </c>
    </row>
    <row r="145" spans="1:15" s="231" customFormat="1" ht="16.5" customHeight="1" hidden="1">
      <c r="A145" s="261"/>
      <c r="B145" s="181"/>
      <c r="C145" s="181"/>
      <c r="D145" s="261"/>
      <c r="E145" s="252" t="s">
        <v>291</v>
      </c>
      <c r="F145" s="253"/>
      <c r="G145" s="253"/>
      <c r="H145" s="253">
        <v>0</v>
      </c>
      <c r="I145" s="253">
        <v>0</v>
      </c>
      <c r="J145" s="278">
        <v>2.16</v>
      </c>
      <c r="K145" s="254">
        <v>0</v>
      </c>
      <c r="L145" s="254"/>
      <c r="M145" s="254"/>
      <c r="N145" s="254"/>
      <c r="O145" s="254">
        <v>0</v>
      </c>
    </row>
    <row r="146" spans="1:15" s="231" customFormat="1" ht="16.5" customHeight="1">
      <c r="A146" s="261"/>
      <c r="B146" s="181"/>
      <c r="C146" s="181"/>
      <c r="D146" s="261"/>
      <c r="E146" s="248" t="s">
        <v>292</v>
      </c>
      <c r="F146" s="253"/>
      <c r="G146" s="253"/>
      <c r="H146" s="253"/>
      <c r="I146" s="253"/>
      <c r="J146" s="277">
        <v>0</v>
      </c>
      <c r="K146" s="249">
        <f aca="true" t="shared" si="5" ref="K146:O146">SUM(K147:K148)</f>
        <v>107.55</v>
      </c>
      <c r="L146" s="249">
        <f t="shared" si="5"/>
        <v>0</v>
      </c>
      <c r="M146" s="249"/>
      <c r="N146" s="249"/>
      <c r="O146" s="249">
        <f t="shared" si="5"/>
        <v>52.3</v>
      </c>
    </row>
    <row r="147" spans="1:15" s="231" customFormat="1" ht="16.5" customHeight="1">
      <c r="A147" s="261"/>
      <c r="B147" s="181"/>
      <c r="C147" s="181"/>
      <c r="D147" s="261"/>
      <c r="E147" s="252" t="s">
        <v>293</v>
      </c>
      <c r="F147" s="253"/>
      <c r="G147" s="253"/>
      <c r="H147" s="253"/>
      <c r="I147" s="253"/>
      <c r="J147" s="277"/>
      <c r="K147" s="254">
        <v>55.25</v>
      </c>
      <c r="L147" s="254"/>
      <c r="M147" s="254"/>
      <c r="N147" s="254"/>
      <c r="O147" s="254">
        <v>0</v>
      </c>
    </row>
    <row r="148" spans="1:15" s="231" customFormat="1" ht="16.5" customHeight="1">
      <c r="A148" s="261"/>
      <c r="B148" s="181"/>
      <c r="C148" s="181"/>
      <c r="D148" s="261"/>
      <c r="E148" s="252" t="s">
        <v>294</v>
      </c>
      <c r="F148" s="253"/>
      <c r="G148" s="253"/>
      <c r="H148" s="253"/>
      <c r="I148" s="253"/>
      <c r="J148" s="278">
        <v>0</v>
      </c>
      <c r="K148" s="254">
        <v>52.3</v>
      </c>
      <c r="L148" s="254"/>
      <c r="M148" s="254"/>
      <c r="N148" s="254"/>
      <c r="O148" s="254">
        <v>52.3</v>
      </c>
    </row>
    <row r="149" spans="1:15" s="231" customFormat="1" ht="16.5" customHeight="1">
      <c r="A149" s="261"/>
      <c r="B149" s="181"/>
      <c r="C149" s="181"/>
      <c r="D149" s="261"/>
      <c r="E149" s="248" t="s">
        <v>295</v>
      </c>
      <c r="F149" s="253"/>
      <c r="G149" s="253"/>
      <c r="H149" s="253"/>
      <c r="I149" s="253"/>
      <c r="J149" s="278"/>
      <c r="K149" s="249">
        <f>SUM(K150:K153)</f>
        <v>494.40000000000003</v>
      </c>
      <c r="L149" s="249">
        <f>SUM(L150:L152)</f>
        <v>0</v>
      </c>
      <c r="M149" s="249"/>
      <c r="N149" s="249"/>
      <c r="O149" s="249">
        <f>SUM(O150:O153)</f>
        <v>535.6800000000001</v>
      </c>
    </row>
    <row r="150" spans="1:15" s="231" customFormat="1" ht="16.5" customHeight="1">
      <c r="A150" s="261"/>
      <c r="B150" s="181"/>
      <c r="C150" s="181"/>
      <c r="D150" s="261"/>
      <c r="E150" s="252" t="s">
        <v>296</v>
      </c>
      <c r="F150" s="253"/>
      <c r="G150" s="253"/>
      <c r="H150" s="253"/>
      <c r="I150" s="253"/>
      <c r="J150" s="278"/>
      <c r="K150" s="254">
        <v>117.11</v>
      </c>
      <c r="L150" s="254"/>
      <c r="M150" s="254"/>
      <c r="N150" s="254"/>
      <c r="O150" s="254">
        <v>126.89</v>
      </c>
    </row>
    <row r="151" spans="1:15" s="231" customFormat="1" ht="16.5" customHeight="1">
      <c r="A151" s="261"/>
      <c r="B151" s="181"/>
      <c r="C151" s="181"/>
      <c r="D151" s="261"/>
      <c r="E151" s="252" t="s">
        <v>297</v>
      </c>
      <c r="F151" s="253"/>
      <c r="G151" s="253"/>
      <c r="H151" s="253"/>
      <c r="I151" s="253"/>
      <c r="J151" s="278"/>
      <c r="K151" s="254">
        <v>377.29</v>
      </c>
      <c r="L151" s="254"/>
      <c r="M151" s="254"/>
      <c r="N151" s="254"/>
      <c r="O151" s="254">
        <v>378.79</v>
      </c>
    </row>
    <row r="152" spans="1:15" s="231" customFormat="1" ht="16.5" customHeight="1" hidden="1">
      <c r="A152" s="261"/>
      <c r="B152" s="181"/>
      <c r="C152" s="181"/>
      <c r="D152" s="261"/>
      <c r="E152" s="252" t="s">
        <v>298</v>
      </c>
      <c r="F152" s="253"/>
      <c r="G152" s="253"/>
      <c r="H152" s="253"/>
      <c r="I152" s="253"/>
      <c r="J152" s="278"/>
      <c r="K152" s="254">
        <v>0</v>
      </c>
      <c r="L152" s="254"/>
      <c r="M152" s="254"/>
      <c r="N152" s="254"/>
      <c r="O152" s="254">
        <v>0</v>
      </c>
    </row>
    <row r="153" spans="1:15" s="231" customFormat="1" ht="16.5" customHeight="1">
      <c r="A153" s="261"/>
      <c r="B153" s="181"/>
      <c r="C153" s="181"/>
      <c r="D153" s="261"/>
      <c r="E153" s="252" t="s">
        <v>299</v>
      </c>
      <c r="F153" s="253"/>
      <c r="G153" s="253"/>
      <c r="H153" s="253"/>
      <c r="I153" s="253"/>
      <c r="J153" s="278"/>
      <c r="K153" s="254">
        <v>0</v>
      </c>
      <c r="L153" s="254"/>
      <c r="M153" s="254"/>
      <c r="N153" s="254"/>
      <c r="O153" s="254">
        <v>30</v>
      </c>
    </row>
    <row r="154" spans="1:15" s="231" customFormat="1" ht="16.5" customHeight="1">
      <c r="A154" s="261"/>
      <c r="B154" s="181"/>
      <c r="C154" s="181"/>
      <c r="D154" s="261"/>
      <c r="E154" s="248" t="s">
        <v>300</v>
      </c>
      <c r="F154" s="251">
        <v>0</v>
      </c>
      <c r="G154" s="251">
        <v>0</v>
      </c>
      <c r="H154" s="251">
        <v>0</v>
      </c>
      <c r="I154" s="251">
        <v>2.08</v>
      </c>
      <c r="J154" s="277">
        <v>15</v>
      </c>
      <c r="K154" s="249">
        <f>K155</f>
        <v>0</v>
      </c>
      <c r="L154" s="249">
        <v>0</v>
      </c>
      <c r="M154" s="249"/>
      <c r="N154" s="249"/>
      <c r="O154" s="249">
        <v>0</v>
      </c>
    </row>
    <row r="155" spans="1:15" s="231" customFormat="1" ht="16.5" customHeight="1">
      <c r="A155" s="261"/>
      <c r="B155" s="181"/>
      <c r="C155" s="181"/>
      <c r="D155" s="261"/>
      <c r="E155" s="252" t="s">
        <v>301</v>
      </c>
      <c r="F155" s="251"/>
      <c r="G155" s="251"/>
      <c r="H155" s="253">
        <v>0</v>
      </c>
      <c r="I155" s="253">
        <v>2.08</v>
      </c>
      <c r="J155" s="278">
        <v>15</v>
      </c>
      <c r="K155" s="254">
        <v>0</v>
      </c>
      <c r="L155" s="285"/>
      <c r="M155" s="261"/>
      <c r="N155" s="286"/>
      <c r="O155" s="308">
        <v>0</v>
      </c>
    </row>
    <row r="156" spans="1:15" s="231" customFormat="1" ht="16.5" customHeight="1">
      <c r="A156" s="261"/>
      <c r="B156" s="181"/>
      <c r="C156" s="181"/>
      <c r="D156" s="261"/>
      <c r="E156" s="248" t="s">
        <v>302</v>
      </c>
      <c r="F156" s="251"/>
      <c r="G156" s="251"/>
      <c r="H156" s="253"/>
      <c r="I156" s="253"/>
      <c r="J156" s="278"/>
      <c r="K156" s="249">
        <v>4208.79</v>
      </c>
      <c r="L156" s="249"/>
      <c r="M156" s="249"/>
      <c r="N156" s="249"/>
      <c r="O156" s="249">
        <v>7838.8</v>
      </c>
    </row>
    <row r="157" spans="1:15" s="231" customFormat="1" ht="16.5" customHeight="1">
      <c r="A157" s="261"/>
      <c r="B157" s="181"/>
      <c r="C157" s="181"/>
      <c r="D157" s="261"/>
      <c r="E157" s="248" t="s">
        <v>303</v>
      </c>
      <c r="F157" s="251"/>
      <c r="G157" s="251"/>
      <c r="H157" s="253"/>
      <c r="I157" s="253"/>
      <c r="J157" s="278"/>
      <c r="K157" s="308">
        <v>0</v>
      </c>
      <c r="L157" s="285"/>
      <c r="M157" s="261"/>
      <c r="N157" s="286"/>
      <c r="O157" s="249">
        <v>2000</v>
      </c>
    </row>
    <row r="158" spans="1:15" s="231" customFormat="1" ht="16.5" customHeight="1">
      <c r="A158" s="261"/>
      <c r="B158" s="181"/>
      <c r="C158" s="181"/>
      <c r="D158" s="261"/>
      <c r="E158" s="248" t="s">
        <v>304</v>
      </c>
      <c r="F158" s="251"/>
      <c r="G158" s="251"/>
      <c r="H158" s="253"/>
      <c r="I158" s="253"/>
      <c r="J158" s="278"/>
      <c r="K158" s="249">
        <v>773.83</v>
      </c>
      <c r="L158" s="309"/>
      <c r="M158" s="260"/>
      <c r="N158" s="310"/>
      <c r="O158" s="249">
        <v>1121.82</v>
      </c>
    </row>
    <row r="159" spans="1:15" s="230" customFormat="1" ht="16.5" customHeight="1">
      <c r="A159" s="288" t="s">
        <v>305</v>
      </c>
      <c r="B159" s="289">
        <f>B6+B15+B23+B25+B27+B29</f>
        <v>44728.45</v>
      </c>
      <c r="C159" s="289">
        <f>C6+C15+C23+C25+C27+C29</f>
        <v>54928.37</v>
      </c>
      <c r="D159" s="250">
        <f aca="true" t="shared" si="6" ref="D159:D162">C159/B159-1</f>
        <v>0.22804098957151453</v>
      </c>
      <c r="E159" s="288" t="s">
        <v>306</v>
      </c>
      <c r="F159" s="251" t="e">
        <f>F7+F34+F42+F51+F57+F64+F83+F98+F107+F114+F123+F127+#REF!+#REF!+#REF!+#REF!+#REF!+#REF!+#REF!+#REF!</f>
        <v>#REF!</v>
      </c>
      <c r="G159" s="251" t="e">
        <f>G7+G34+G42+G51+G57+G64+G83+G98+G107+G114+G123+G127+#REF!+#REF!+#REF!+#REF!+#REF!+#REF!+#REF!+#REF!</f>
        <v>#REF!</v>
      </c>
      <c r="H159" s="251" t="e">
        <f>H7+H34+H42+H51+H57+H64+H83+H98+H107+H114+H123+H127+#REF!+#REF!+#REF!+#REF!+#REF!+#REF!+#REF!+#REF!+#REF!+#REF!</f>
        <v>#REF!</v>
      </c>
      <c r="I159" s="251" t="e">
        <f>I7+I34+I42+I51+I57+I64+I83+I98+I107+I114+I123+I127+#REF!+#REF!+#REF!+#REF!+#REF!+#REF!+#REF!+#REF!+#REF!+#REF!</f>
        <v>#REF!</v>
      </c>
      <c r="J159" s="251" t="e">
        <f>J7+J34+J42+J51+J57+J64+J83+J98+J107+J114+J123+J127+#REF!+#REF!+#REF!+#REF!+#REF!+#REF!+#REF!+#REF!+#REF!+#REF!</f>
        <v>#REF!</v>
      </c>
      <c r="K159" s="249">
        <f aca="true" t="shared" si="7" ref="K159:O159">K6</f>
        <v>44728.450000000004</v>
      </c>
      <c r="L159" s="249">
        <f t="shared" si="7"/>
        <v>0</v>
      </c>
      <c r="M159" s="249"/>
      <c r="N159" s="249"/>
      <c r="O159" s="249">
        <f t="shared" si="7"/>
        <v>54928.365000000005</v>
      </c>
    </row>
    <row r="160" spans="1:15" s="230" customFormat="1" ht="16.5" customHeight="1">
      <c r="A160" s="248" t="s">
        <v>307</v>
      </c>
      <c r="B160" s="290"/>
      <c r="C160" s="290"/>
      <c r="D160" s="291"/>
      <c r="E160" s="248"/>
      <c r="F160" s="237"/>
      <c r="G160" s="237"/>
      <c r="H160" s="237"/>
      <c r="I160" s="237"/>
      <c r="J160" s="237"/>
      <c r="K160" s="311"/>
      <c r="L160" s="312"/>
      <c r="M160" s="260"/>
      <c r="N160" s="286"/>
      <c r="O160" s="287"/>
    </row>
    <row r="161" spans="1:15" s="230" customFormat="1" ht="16.5" customHeight="1">
      <c r="A161" s="248" t="s">
        <v>308</v>
      </c>
      <c r="B161" s="292">
        <f>B162+B163+B167+B166+B164+B165</f>
        <v>5884.2699999999995</v>
      </c>
      <c r="C161" s="292">
        <f>C162+C163+C167+C166+C164+C165</f>
        <v>16468.7</v>
      </c>
      <c r="D161" s="250">
        <f t="shared" si="6"/>
        <v>1.7987668818731977</v>
      </c>
      <c r="E161" s="248" t="s">
        <v>309</v>
      </c>
      <c r="F161" s="237"/>
      <c r="G161" s="237"/>
      <c r="H161" s="237"/>
      <c r="I161" s="237"/>
      <c r="J161" s="237"/>
      <c r="K161" s="249">
        <f>K162+K163+K167+K166+K164+K165</f>
        <v>5884.2699999999995</v>
      </c>
      <c r="L161" s="249">
        <f>L162+L163+L167+L166</f>
        <v>0</v>
      </c>
      <c r="M161" s="249"/>
      <c r="N161" s="249"/>
      <c r="O161" s="249">
        <f>O162+O163+O167+O166+O164+O165</f>
        <v>16468.7</v>
      </c>
    </row>
    <row r="162" spans="1:15" s="230" customFormat="1" ht="16.5" customHeight="1">
      <c r="A162" s="293" t="s">
        <v>310</v>
      </c>
      <c r="B162" s="254">
        <v>249.88</v>
      </c>
      <c r="C162" s="254">
        <v>0</v>
      </c>
      <c r="D162" s="255">
        <f t="shared" si="6"/>
        <v>-1</v>
      </c>
      <c r="E162" s="252" t="s">
        <v>311</v>
      </c>
      <c r="F162" s="237"/>
      <c r="G162" s="237"/>
      <c r="H162" s="237"/>
      <c r="I162" s="237"/>
      <c r="J162" s="237"/>
      <c r="K162" s="254">
        <v>2227.57</v>
      </c>
      <c r="L162" s="254"/>
      <c r="M162" s="254"/>
      <c r="N162" s="254"/>
      <c r="O162" s="254">
        <v>93.28</v>
      </c>
    </row>
    <row r="163" spans="1:15" s="230" customFormat="1" ht="16.5" customHeight="1">
      <c r="A163" s="294" t="s">
        <v>312</v>
      </c>
      <c r="B163" s="254">
        <v>6.46</v>
      </c>
      <c r="C163" s="254">
        <v>0</v>
      </c>
      <c r="D163" s="255"/>
      <c r="E163" s="252" t="s">
        <v>313</v>
      </c>
      <c r="F163" s="237"/>
      <c r="G163" s="237"/>
      <c r="H163" s="237"/>
      <c r="I163" s="237"/>
      <c r="J163" s="237"/>
      <c r="K163" s="254">
        <v>30</v>
      </c>
      <c r="L163" s="254"/>
      <c r="M163" s="254"/>
      <c r="N163" s="254"/>
      <c r="O163" s="254">
        <v>0</v>
      </c>
    </row>
    <row r="164" spans="1:15" s="230" customFormat="1" ht="16.5" customHeight="1">
      <c r="A164" s="295" t="s">
        <v>314</v>
      </c>
      <c r="B164" s="254">
        <v>3000</v>
      </c>
      <c r="C164" s="254">
        <v>15842</v>
      </c>
      <c r="D164" s="255"/>
      <c r="E164" s="252" t="s">
        <v>315</v>
      </c>
      <c r="F164" s="237"/>
      <c r="G164" s="237"/>
      <c r="H164" s="237"/>
      <c r="I164" s="237"/>
      <c r="J164" s="237"/>
      <c r="K164" s="254">
        <v>3000</v>
      </c>
      <c r="L164" s="254"/>
      <c r="M164" s="254"/>
      <c r="N164" s="254"/>
      <c r="O164" s="254">
        <v>15842</v>
      </c>
    </row>
    <row r="165" spans="1:15" s="230" customFormat="1" ht="27">
      <c r="A165" s="296" t="s">
        <v>316</v>
      </c>
      <c r="B165" s="297">
        <v>824.46</v>
      </c>
      <c r="C165" s="254">
        <v>0</v>
      </c>
      <c r="D165" s="255"/>
      <c r="E165" s="252" t="s">
        <v>317</v>
      </c>
      <c r="F165" s="237"/>
      <c r="G165" s="237"/>
      <c r="H165" s="237"/>
      <c r="I165" s="237"/>
      <c r="J165" s="237"/>
      <c r="K165" s="254">
        <v>626.7</v>
      </c>
      <c r="L165" s="254"/>
      <c r="M165" s="254"/>
      <c r="N165" s="254"/>
      <c r="O165" s="254">
        <v>533.42</v>
      </c>
    </row>
    <row r="166" spans="1:15" s="230" customFormat="1" ht="21.75" customHeight="1">
      <c r="A166" s="298" t="s">
        <v>318</v>
      </c>
      <c r="B166" s="180">
        <v>1803.47</v>
      </c>
      <c r="C166" s="254">
        <v>626.7</v>
      </c>
      <c r="D166" s="255">
        <f>C166/B166-1</f>
        <v>-0.6525032298846113</v>
      </c>
      <c r="E166" s="252"/>
      <c r="F166" s="237"/>
      <c r="G166" s="237"/>
      <c r="H166" s="237"/>
      <c r="I166" s="237"/>
      <c r="J166" s="237"/>
      <c r="K166" s="254"/>
      <c r="L166" s="254"/>
      <c r="M166" s="254"/>
      <c r="N166" s="254"/>
      <c r="O166" s="254"/>
    </row>
    <row r="167" spans="1:249" s="232" customFormat="1" ht="16.5" customHeight="1">
      <c r="A167" s="252"/>
      <c r="B167" s="299"/>
      <c r="C167" s="299"/>
      <c r="D167" s="255"/>
      <c r="E167" s="252"/>
      <c r="F167" s="237"/>
      <c r="G167" s="237"/>
      <c r="H167" s="237"/>
      <c r="I167" s="237"/>
      <c r="J167" s="237"/>
      <c r="K167" s="284"/>
      <c r="L167" s="285"/>
      <c r="M167" s="313"/>
      <c r="N167" s="286"/>
      <c r="O167" s="287"/>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c r="AY167" s="314"/>
      <c r="AZ167" s="314"/>
      <c r="BA167" s="314"/>
      <c r="BB167" s="314"/>
      <c r="BC167" s="314"/>
      <c r="BD167" s="314"/>
      <c r="BE167" s="314"/>
      <c r="BF167" s="314"/>
      <c r="BG167" s="314"/>
      <c r="BH167" s="314"/>
      <c r="BI167" s="314"/>
      <c r="BJ167" s="314"/>
      <c r="BK167" s="314"/>
      <c r="BL167" s="314"/>
      <c r="BM167" s="314"/>
      <c r="BN167" s="314"/>
      <c r="BO167" s="314"/>
      <c r="BP167" s="314"/>
      <c r="BQ167" s="314"/>
      <c r="BR167" s="314"/>
      <c r="BS167" s="314"/>
      <c r="BT167" s="314"/>
      <c r="BU167" s="314"/>
      <c r="BV167" s="314"/>
      <c r="BW167" s="314"/>
      <c r="BX167" s="314"/>
      <c r="BY167" s="314"/>
      <c r="BZ167" s="314"/>
      <c r="CA167" s="314"/>
      <c r="CB167" s="314"/>
      <c r="CC167" s="314"/>
      <c r="CD167" s="314"/>
      <c r="CE167" s="314"/>
      <c r="CF167" s="314"/>
      <c r="CG167" s="314"/>
      <c r="CH167" s="314"/>
      <c r="CI167" s="314"/>
      <c r="CJ167" s="314"/>
      <c r="CK167" s="314"/>
      <c r="CL167" s="314"/>
      <c r="CM167" s="314"/>
      <c r="CN167" s="314"/>
      <c r="CO167" s="314"/>
      <c r="CP167" s="314"/>
      <c r="CQ167" s="314"/>
      <c r="CR167" s="314"/>
      <c r="CS167" s="314"/>
      <c r="CT167" s="314"/>
      <c r="CU167" s="314"/>
      <c r="CV167" s="314"/>
      <c r="CW167" s="314"/>
      <c r="CX167" s="314"/>
      <c r="CY167" s="314"/>
      <c r="CZ167" s="314"/>
      <c r="DA167" s="314"/>
      <c r="DB167" s="314"/>
      <c r="DC167" s="314"/>
      <c r="DD167" s="314"/>
      <c r="DE167" s="314"/>
      <c r="DF167" s="314"/>
      <c r="DG167" s="314"/>
      <c r="DH167" s="314"/>
      <c r="DI167" s="314"/>
      <c r="DJ167" s="314"/>
      <c r="DK167" s="314"/>
      <c r="DL167" s="314"/>
      <c r="DM167" s="314"/>
      <c r="DN167" s="314"/>
      <c r="DO167" s="314"/>
      <c r="DP167" s="314"/>
      <c r="DQ167" s="314"/>
      <c r="DR167" s="314"/>
      <c r="DS167" s="314"/>
      <c r="DT167" s="314"/>
      <c r="DU167" s="314"/>
      <c r="DV167" s="314"/>
      <c r="DW167" s="314"/>
      <c r="DX167" s="314"/>
      <c r="DY167" s="314"/>
      <c r="DZ167" s="314"/>
      <c r="EA167" s="314"/>
      <c r="EB167" s="314"/>
      <c r="EC167" s="314"/>
      <c r="ED167" s="314"/>
      <c r="EE167" s="314"/>
      <c r="EF167" s="314"/>
      <c r="EG167" s="314"/>
      <c r="EH167" s="314"/>
      <c r="EI167" s="314"/>
      <c r="EJ167" s="314"/>
      <c r="EK167" s="314"/>
      <c r="EL167" s="314"/>
      <c r="EM167" s="314"/>
      <c r="EN167" s="314"/>
      <c r="EO167" s="314"/>
      <c r="EP167" s="314"/>
      <c r="EQ167" s="314"/>
      <c r="ER167" s="314"/>
      <c r="ES167" s="314"/>
      <c r="ET167" s="314"/>
      <c r="EU167" s="314"/>
      <c r="EV167" s="314"/>
      <c r="EW167" s="314"/>
      <c r="EX167" s="314"/>
      <c r="EY167" s="314"/>
      <c r="EZ167" s="314"/>
      <c r="FA167" s="314"/>
      <c r="FB167" s="314"/>
      <c r="FC167" s="314"/>
      <c r="FD167" s="314"/>
      <c r="FE167" s="314"/>
      <c r="FF167" s="314"/>
      <c r="FG167" s="314"/>
      <c r="FH167" s="314"/>
      <c r="FI167" s="314"/>
      <c r="FJ167" s="314"/>
      <c r="FK167" s="314"/>
      <c r="FL167" s="314"/>
      <c r="FM167" s="314"/>
      <c r="FN167" s="314"/>
      <c r="FO167" s="314"/>
      <c r="FP167" s="314"/>
      <c r="FQ167" s="314"/>
      <c r="FR167" s="314"/>
      <c r="FS167" s="314"/>
      <c r="FT167" s="314"/>
      <c r="FU167" s="314"/>
      <c r="FV167" s="314"/>
      <c r="FW167" s="314"/>
      <c r="FX167" s="314"/>
      <c r="FY167" s="314"/>
      <c r="FZ167" s="314"/>
      <c r="GA167" s="314"/>
      <c r="GB167" s="314"/>
      <c r="GC167" s="314"/>
      <c r="GD167" s="314"/>
      <c r="GE167" s="314"/>
      <c r="GF167" s="314"/>
      <c r="GG167" s="314"/>
      <c r="GH167" s="314"/>
      <c r="GI167" s="314"/>
      <c r="GJ167" s="314"/>
      <c r="GK167" s="314"/>
      <c r="GL167" s="314"/>
      <c r="GM167" s="314"/>
      <c r="GN167" s="314"/>
      <c r="GO167" s="314"/>
      <c r="GP167" s="314"/>
      <c r="GQ167" s="314"/>
      <c r="GR167" s="314"/>
      <c r="GS167" s="314"/>
      <c r="GT167" s="314"/>
      <c r="GU167" s="314"/>
      <c r="GV167" s="314"/>
      <c r="GW167" s="314"/>
      <c r="GX167" s="314"/>
      <c r="GY167" s="314"/>
      <c r="GZ167" s="314"/>
      <c r="HA167" s="314"/>
      <c r="HB167" s="314"/>
      <c r="HC167" s="314"/>
      <c r="HD167" s="314"/>
      <c r="HE167" s="314"/>
      <c r="HF167" s="314"/>
      <c r="HG167" s="314"/>
      <c r="HH167" s="314"/>
      <c r="HI167" s="314"/>
      <c r="HJ167" s="314"/>
      <c r="HK167" s="314"/>
      <c r="HL167" s="314"/>
      <c r="HM167" s="314"/>
      <c r="HN167" s="314"/>
      <c r="HO167" s="314"/>
      <c r="HP167" s="314"/>
      <c r="HQ167" s="314"/>
      <c r="HR167" s="314"/>
      <c r="HS167" s="314"/>
      <c r="HT167" s="314"/>
      <c r="HU167" s="314"/>
      <c r="HV167" s="314"/>
      <c r="HW167" s="314"/>
      <c r="HX167" s="314"/>
      <c r="HY167" s="314"/>
      <c r="HZ167" s="314"/>
      <c r="IA167" s="314"/>
      <c r="IB167" s="314"/>
      <c r="IC167" s="314"/>
      <c r="ID167" s="314"/>
      <c r="IE167" s="314"/>
      <c r="IF167" s="314"/>
      <c r="IG167" s="314"/>
      <c r="IH167" s="314"/>
      <c r="II167" s="314"/>
      <c r="IJ167" s="314"/>
      <c r="IK167" s="314"/>
      <c r="IL167" s="314"/>
      <c r="IM167" s="314"/>
      <c r="IN167" s="314"/>
      <c r="IO167" s="314"/>
    </row>
    <row r="168" spans="1:249" s="232" customFormat="1" ht="16.5" customHeight="1">
      <c r="A168" s="288" t="s">
        <v>319</v>
      </c>
      <c r="B168" s="249">
        <f>B159+B161</f>
        <v>50612.719999999994</v>
      </c>
      <c r="C168" s="249">
        <f>C159+C161</f>
        <v>71397.07</v>
      </c>
      <c r="D168" s="250">
        <f>C168/B168-1</f>
        <v>0.4106546733706471</v>
      </c>
      <c r="E168" s="288" t="s">
        <v>320</v>
      </c>
      <c r="F168" s="300"/>
      <c r="G168" s="300"/>
      <c r="H168" s="300"/>
      <c r="I168" s="300"/>
      <c r="J168" s="300"/>
      <c r="K168" s="292">
        <f aca="true" t="shared" si="8" ref="K168:O168">K159+K161</f>
        <v>50612.72</v>
      </c>
      <c r="L168" s="315">
        <f t="shared" si="8"/>
        <v>0</v>
      </c>
      <c r="M168" s="313"/>
      <c r="N168" s="286"/>
      <c r="O168" s="292">
        <f t="shared" si="8"/>
        <v>71397.065</v>
      </c>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14"/>
      <c r="BA168" s="314"/>
      <c r="BB168" s="314"/>
      <c r="BC168" s="314"/>
      <c r="BD168" s="314"/>
      <c r="BE168" s="314"/>
      <c r="BF168" s="314"/>
      <c r="BG168" s="314"/>
      <c r="BH168" s="314"/>
      <c r="BI168" s="314"/>
      <c r="BJ168" s="314"/>
      <c r="BK168" s="314"/>
      <c r="BL168" s="314"/>
      <c r="BM168" s="314"/>
      <c r="BN168" s="314"/>
      <c r="BO168" s="314"/>
      <c r="BP168" s="314"/>
      <c r="BQ168" s="314"/>
      <c r="BR168" s="314"/>
      <c r="BS168" s="314"/>
      <c r="BT168" s="314"/>
      <c r="BU168" s="314"/>
      <c r="BV168" s="314"/>
      <c r="BW168" s="314"/>
      <c r="BX168" s="314"/>
      <c r="BY168" s="314"/>
      <c r="BZ168" s="314"/>
      <c r="CA168" s="314"/>
      <c r="CB168" s="314"/>
      <c r="CC168" s="314"/>
      <c r="CD168" s="314"/>
      <c r="CE168" s="314"/>
      <c r="CF168" s="314"/>
      <c r="CG168" s="314"/>
      <c r="CH168" s="314"/>
      <c r="CI168" s="314"/>
      <c r="CJ168" s="314"/>
      <c r="CK168" s="314"/>
      <c r="CL168" s="314"/>
      <c r="CM168" s="314"/>
      <c r="CN168" s="314"/>
      <c r="CO168" s="314"/>
      <c r="CP168" s="314"/>
      <c r="CQ168" s="314"/>
      <c r="CR168" s="314"/>
      <c r="CS168" s="314"/>
      <c r="CT168" s="314"/>
      <c r="CU168" s="314"/>
      <c r="CV168" s="314"/>
      <c r="CW168" s="314"/>
      <c r="CX168" s="314"/>
      <c r="CY168" s="314"/>
      <c r="CZ168" s="314"/>
      <c r="DA168" s="314"/>
      <c r="DB168" s="314"/>
      <c r="DC168" s="314"/>
      <c r="DD168" s="314"/>
      <c r="DE168" s="314"/>
      <c r="DF168" s="314"/>
      <c r="DG168" s="314"/>
      <c r="DH168" s="314"/>
      <c r="DI168" s="314"/>
      <c r="DJ168" s="314"/>
      <c r="DK168" s="314"/>
      <c r="DL168" s="314"/>
      <c r="DM168" s="314"/>
      <c r="DN168" s="314"/>
      <c r="DO168" s="314"/>
      <c r="DP168" s="314"/>
      <c r="DQ168" s="314"/>
      <c r="DR168" s="314"/>
      <c r="DS168" s="314"/>
      <c r="DT168" s="314"/>
      <c r="DU168" s="314"/>
      <c r="DV168" s="314"/>
      <c r="DW168" s="314"/>
      <c r="DX168" s="314"/>
      <c r="DY168" s="314"/>
      <c r="DZ168" s="314"/>
      <c r="EA168" s="314"/>
      <c r="EB168" s="314"/>
      <c r="EC168" s="314"/>
      <c r="ED168" s="314"/>
      <c r="EE168" s="314"/>
      <c r="EF168" s="314"/>
      <c r="EG168" s="314"/>
      <c r="EH168" s="314"/>
      <c r="EI168" s="314"/>
      <c r="EJ168" s="314"/>
      <c r="EK168" s="314"/>
      <c r="EL168" s="314"/>
      <c r="EM168" s="314"/>
      <c r="EN168" s="314"/>
      <c r="EO168" s="314"/>
      <c r="EP168" s="314"/>
      <c r="EQ168" s="314"/>
      <c r="ER168" s="314"/>
      <c r="ES168" s="314"/>
      <c r="ET168" s="314"/>
      <c r="EU168" s="314"/>
      <c r="EV168" s="314"/>
      <c r="EW168" s="314"/>
      <c r="EX168" s="314"/>
      <c r="EY168" s="314"/>
      <c r="EZ168" s="314"/>
      <c r="FA168" s="314"/>
      <c r="FB168" s="314"/>
      <c r="FC168" s="314"/>
      <c r="FD168" s="314"/>
      <c r="FE168" s="314"/>
      <c r="FF168" s="314"/>
      <c r="FG168" s="314"/>
      <c r="FH168" s="314"/>
      <c r="FI168" s="314"/>
      <c r="FJ168" s="314"/>
      <c r="FK168" s="314"/>
      <c r="FL168" s="314"/>
      <c r="FM168" s="314"/>
      <c r="FN168" s="314"/>
      <c r="FO168" s="314"/>
      <c r="FP168" s="314"/>
      <c r="FQ168" s="314"/>
      <c r="FR168" s="314"/>
      <c r="FS168" s="314"/>
      <c r="FT168" s="314"/>
      <c r="FU168" s="314"/>
      <c r="FV168" s="314"/>
      <c r="FW168" s="314"/>
      <c r="FX168" s="314"/>
      <c r="FY168" s="314"/>
      <c r="FZ168" s="314"/>
      <c r="GA168" s="314"/>
      <c r="GB168" s="314"/>
      <c r="GC168" s="314"/>
      <c r="GD168" s="314"/>
      <c r="GE168" s="314"/>
      <c r="GF168" s="314"/>
      <c r="GG168" s="314"/>
      <c r="GH168" s="314"/>
      <c r="GI168" s="314"/>
      <c r="GJ168" s="314"/>
      <c r="GK168" s="314"/>
      <c r="GL168" s="314"/>
      <c r="GM168" s="314"/>
      <c r="GN168" s="314"/>
      <c r="GO168" s="314"/>
      <c r="GP168" s="314"/>
      <c r="GQ168" s="314"/>
      <c r="GR168" s="314"/>
      <c r="GS168" s="314"/>
      <c r="GT168" s="314"/>
      <c r="GU168" s="314"/>
      <c r="GV168" s="314"/>
      <c r="GW168" s="314"/>
      <c r="GX168" s="314"/>
      <c r="GY168" s="314"/>
      <c r="GZ168" s="314"/>
      <c r="HA168" s="314"/>
      <c r="HB168" s="314"/>
      <c r="HC168" s="314"/>
      <c r="HD168" s="314"/>
      <c r="HE168" s="314"/>
      <c r="HF168" s="314"/>
      <c r="HG168" s="314"/>
      <c r="HH168" s="314"/>
      <c r="HI168" s="314"/>
      <c r="HJ168" s="314"/>
      <c r="HK168" s="314"/>
      <c r="HL168" s="314"/>
      <c r="HM168" s="314"/>
      <c r="HN168" s="314"/>
      <c r="HO168" s="314"/>
      <c r="HP168" s="314"/>
      <c r="HQ168" s="314"/>
      <c r="HR168" s="314"/>
      <c r="HS168" s="314"/>
      <c r="HT168" s="314"/>
      <c r="HU168" s="314"/>
      <c r="HV168" s="314"/>
      <c r="HW168" s="314"/>
      <c r="HX168" s="314"/>
      <c r="HY168" s="314"/>
      <c r="HZ168" s="314"/>
      <c r="IA168" s="314"/>
      <c r="IB168" s="314"/>
      <c r="IC168" s="314"/>
      <c r="ID168" s="314"/>
      <c r="IE168" s="314"/>
      <c r="IF168" s="314"/>
      <c r="IG168" s="314"/>
      <c r="IH168" s="314"/>
      <c r="II168" s="314"/>
      <c r="IJ168" s="314"/>
      <c r="IK168" s="314"/>
      <c r="IL168" s="314"/>
      <c r="IM168" s="314"/>
      <c r="IN168" s="314"/>
      <c r="IO168" s="314"/>
    </row>
    <row r="169" spans="1:249" s="232" customFormat="1" ht="16.5" customHeight="1">
      <c r="A169" s="228"/>
      <c r="B169" s="301"/>
      <c r="C169" s="301"/>
      <c r="D169" s="228"/>
      <c r="E169" s="228"/>
      <c r="F169" s="228"/>
      <c r="G169" s="228"/>
      <c r="H169" s="228"/>
      <c r="I169" s="228"/>
      <c r="J169" s="228"/>
      <c r="K169" s="302"/>
      <c r="L169" s="302"/>
      <c r="M169" s="313"/>
      <c r="N169" s="316"/>
      <c r="O169" s="317"/>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c r="AY169" s="314"/>
      <c r="AZ169" s="314"/>
      <c r="BA169" s="314"/>
      <c r="BB169" s="314"/>
      <c r="BC169" s="314"/>
      <c r="BD169" s="314"/>
      <c r="BE169" s="314"/>
      <c r="BF169" s="314"/>
      <c r="BG169" s="314"/>
      <c r="BH169" s="314"/>
      <c r="BI169" s="314"/>
      <c r="BJ169" s="314"/>
      <c r="BK169" s="314"/>
      <c r="BL169" s="314"/>
      <c r="BM169" s="314"/>
      <c r="BN169" s="314"/>
      <c r="BO169" s="314"/>
      <c r="BP169" s="314"/>
      <c r="BQ169" s="314"/>
      <c r="BR169" s="314"/>
      <c r="BS169" s="314"/>
      <c r="BT169" s="314"/>
      <c r="BU169" s="314"/>
      <c r="BV169" s="314"/>
      <c r="BW169" s="314"/>
      <c r="BX169" s="314"/>
      <c r="BY169" s="314"/>
      <c r="BZ169" s="314"/>
      <c r="CA169" s="314"/>
      <c r="CB169" s="314"/>
      <c r="CC169" s="314"/>
      <c r="CD169" s="314"/>
      <c r="CE169" s="314"/>
      <c r="CF169" s="314"/>
      <c r="CG169" s="314"/>
      <c r="CH169" s="314"/>
      <c r="CI169" s="314"/>
      <c r="CJ169" s="314"/>
      <c r="CK169" s="314"/>
      <c r="CL169" s="314"/>
      <c r="CM169" s="314"/>
      <c r="CN169" s="314"/>
      <c r="CO169" s="314"/>
      <c r="CP169" s="314"/>
      <c r="CQ169" s="314"/>
      <c r="CR169" s="314"/>
      <c r="CS169" s="314"/>
      <c r="CT169" s="314"/>
      <c r="CU169" s="314"/>
      <c r="CV169" s="314"/>
      <c r="CW169" s="314"/>
      <c r="CX169" s="314"/>
      <c r="CY169" s="314"/>
      <c r="CZ169" s="314"/>
      <c r="DA169" s="314"/>
      <c r="DB169" s="314"/>
      <c r="DC169" s="314"/>
      <c r="DD169" s="314"/>
      <c r="DE169" s="314"/>
      <c r="DF169" s="314"/>
      <c r="DG169" s="314"/>
      <c r="DH169" s="314"/>
      <c r="DI169" s="314"/>
      <c r="DJ169" s="314"/>
      <c r="DK169" s="314"/>
      <c r="DL169" s="314"/>
      <c r="DM169" s="314"/>
      <c r="DN169" s="314"/>
      <c r="DO169" s="314"/>
      <c r="DP169" s="314"/>
      <c r="DQ169" s="314"/>
      <c r="DR169" s="314"/>
      <c r="DS169" s="314"/>
      <c r="DT169" s="314"/>
      <c r="DU169" s="314"/>
      <c r="DV169" s="314"/>
      <c r="DW169" s="314"/>
      <c r="DX169" s="314"/>
      <c r="DY169" s="314"/>
      <c r="DZ169" s="314"/>
      <c r="EA169" s="314"/>
      <c r="EB169" s="314"/>
      <c r="EC169" s="314"/>
      <c r="ED169" s="314"/>
      <c r="EE169" s="314"/>
      <c r="EF169" s="314"/>
      <c r="EG169" s="314"/>
      <c r="EH169" s="314"/>
      <c r="EI169" s="314"/>
      <c r="EJ169" s="314"/>
      <c r="EK169" s="314"/>
      <c r="EL169" s="314"/>
      <c r="EM169" s="314"/>
      <c r="EN169" s="314"/>
      <c r="EO169" s="314"/>
      <c r="EP169" s="314"/>
      <c r="EQ169" s="314"/>
      <c r="ER169" s="314"/>
      <c r="ES169" s="314"/>
      <c r="ET169" s="314"/>
      <c r="EU169" s="314"/>
      <c r="EV169" s="314"/>
      <c r="EW169" s="314"/>
      <c r="EX169" s="314"/>
      <c r="EY169" s="314"/>
      <c r="EZ169" s="314"/>
      <c r="FA169" s="314"/>
      <c r="FB169" s="314"/>
      <c r="FC169" s="314"/>
      <c r="FD169" s="314"/>
      <c r="FE169" s="314"/>
      <c r="FF169" s="314"/>
      <c r="FG169" s="314"/>
      <c r="FH169" s="314"/>
      <c r="FI169" s="314"/>
      <c r="FJ169" s="314"/>
      <c r="FK169" s="314"/>
      <c r="FL169" s="314"/>
      <c r="FM169" s="314"/>
      <c r="FN169" s="314"/>
      <c r="FO169" s="314"/>
      <c r="FP169" s="314"/>
      <c r="FQ169" s="314"/>
      <c r="FR169" s="314"/>
      <c r="FS169" s="314"/>
      <c r="FT169" s="314"/>
      <c r="FU169" s="314"/>
      <c r="FV169" s="314"/>
      <c r="FW169" s="314"/>
      <c r="FX169" s="314"/>
      <c r="FY169" s="314"/>
      <c r="FZ169" s="314"/>
      <c r="GA169" s="314"/>
      <c r="GB169" s="314"/>
      <c r="GC169" s="314"/>
      <c r="GD169" s="314"/>
      <c r="GE169" s="314"/>
      <c r="GF169" s="314"/>
      <c r="GG169" s="314"/>
      <c r="GH169" s="314"/>
      <c r="GI169" s="314"/>
      <c r="GJ169" s="314"/>
      <c r="GK169" s="314"/>
      <c r="GL169" s="314"/>
      <c r="GM169" s="314"/>
      <c r="GN169" s="314"/>
      <c r="GO169" s="314"/>
      <c r="GP169" s="314"/>
      <c r="GQ169" s="314"/>
      <c r="GR169" s="314"/>
      <c r="GS169" s="314"/>
      <c r="GT169" s="314"/>
      <c r="GU169" s="314"/>
      <c r="GV169" s="314"/>
      <c r="GW169" s="314"/>
      <c r="GX169" s="314"/>
      <c r="GY169" s="314"/>
      <c r="GZ169" s="314"/>
      <c r="HA169" s="314"/>
      <c r="HB169" s="314"/>
      <c r="HC169" s="314"/>
      <c r="HD169" s="314"/>
      <c r="HE169" s="314"/>
      <c r="HF169" s="314"/>
      <c r="HG169" s="314"/>
      <c r="HH169" s="314"/>
      <c r="HI169" s="314"/>
      <c r="HJ169" s="314"/>
      <c r="HK169" s="314"/>
      <c r="HL169" s="314"/>
      <c r="HM169" s="314"/>
      <c r="HN169" s="314"/>
      <c r="HO169" s="314"/>
      <c r="HP169" s="314"/>
      <c r="HQ169" s="314"/>
      <c r="HR169" s="314"/>
      <c r="HS169" s="314"/>
      <c r="HT169" s="314"/>
      <c r="HU169" s="314"/>
      <c r="HV169" s="314"/>
      <c r="HW169" s="314"/>
      <c r="HX169" s="314"/>
      <c r="HY169" s="314"/>
      <c r="HZ169" s="314"/>
      <c r="IA169" s="314"/>
      <c r="IB169" s="314"/>
      <c r="IC169" s="314"/>
      <c r="ID169" s="314"/>
      <c r="IE169" s="314"/>
      <c r="IF169" s="314"/>
      <c r="IG169" s="314"/>
      <c r="IH169" s="314"/>
      <c r="II169" s="314"/>
      <c r="IJ169" s="314"/>
      <c r="IK169" s="314"/>
      <c r="IL169" s="314"/>
      <c r="IM169" s="314"/>
      <c r="IN169" s="314"/>
      <c r="IO169" s="314"/>
    </row>
    <row r="170" spans="1:249" s="232" customFormat="1" ht="16.5" customHeight="1">
      <c r="A170" s="228"/>
      <c r="B170" s="302"/>
      <c r="C170" s="302"/>
      <c r="D170" s="228"/>
      <c r="E170" s="228"/>
      <c r="F170" s="228"/>
      <c r="G170" s="228"/>
      <c r="H170" s="228"/>
      <c r="I170" s="228"/>
      <c r="J170" s="228"/>
      <c r="K170" s="302"/>
      <c r="L170" s="302"/>
      <c r="M170" s="313"/>
      <c r="N170" s="316"/>
      <c r="O170" s="317"/>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14"/>
      <c r="BA170" s="314"/>
      <c r="BB170" s="314"/>
      <c r="BC170" s="314"/>
      <c r="BD170" s="314"/>
      <c r="BE170" s="314"/>
      <c r="BF170" s="314"/>
      <c r="BG170" s="314"/>
      <c r="BH170" s="314"/>
      <c r="BI170" s="314"/>
      <c r="BJ170" s="314"/>
      <c r="BK170" s="314"/>
      <c r="BL170" s="314"/>
      <c r="BM170" s="314"/>
      <c r="BN170" s="314"/>
      <c r="BO170" s="314"/>
      <c r="BP170" s="314"/>
      <c r="BQ170" s="314"/>
      <c r="BR170" s="314"/>
      <c r="BS170" s="314"/>
      <c r="BT170" s="314"/>
      <c r="BU170" s="314"/>
      <c r="BV170" s="314"/>
      <c r="BW170" s="314"/>
      <c r="BX170" s="314"/>
      <c r="BY170" s="314"/>
      <c r="BZ170" s="314"/>
      <c r="CA170" s="314"/>
      <c r="CB170" s="314"/>
      <c r="CC170" s="314"/>
      <c r="CD170" s="314"/>
      <c r="CE170" s="314"/>
      <c r="CF170" s="314"/>
      <c r="CG170" s="314"/>
      <c r="CH170" s="314"/>
      <c r="CI170" s="314"/>
      <c r="CJ170" s="314"/>
      <c r="CK170" s="314"/>
      <c r="CL170" s="314"/>
      <c r="CM170" s="314"/>
      <c r="CN170" s="314"/>
      <c r="CO170" s="314"/>
      <c r="CP170" s="314"/>
      <c r="CQ170" s="314"/>
      <c r="CR170" s="314"/>
      <c r="CS170" s="314"/>
      <c r="CT170" s="314"/>
      <c r="CU170" s="314"/>
      <c r="CV170" s="314"/>
      <c r="CW170" s="314"/>
      <c r="CX170" s="314"/>
      <c r="CY170" s="314"/>
      <c r="CZ170" s="314"/>
      <c r="DA170" s="314"/>
      <c r="DB170" s="314"/>
      <c r="DC170" s="314"/>
      <c r="DD170" s="314"/>
      <c r="DE170" s="314"/>
      <c r="DF170" s="314"/>
      <c r="DG170" s="314"/>
      <c r="DH170" s="314"/>
      <c r="DI170" s="314"/>
      <c r="DJ170" s="314"/>
      <c r="DK170" s="314"/>
      <c r="DL170" s="314"/>
      <c r="DM170" s="314"/>
      <c r="DN170" s="314"/>
      <c r="DO170" s="314"/>
      <c r="DP170" s="314"/>
      <c r="DQ170" s="314"/>
      <c r="DR170" s="314"/>
      <c r="DS170" s="314"/>
      <c r="DT170" s="314"/>
      <c r="DU170" s="314"/>
      <c r="DV170" s="314"/>
      <c r="DW170" s="314"/>
      <c r="DX170" s="314"/>
      <c r="DY170" s="314"/>
      <c r="DZ170" s="314"/>
      <c r="EA170" s="314"/>
      <c r="EB170" s="314"/>
      <c r="EC170" s="314"/>
      <c r="ED170" s="314"/>
      <c r="EE170" s="314"/>
      <c r="EF170" s="314"/>
      <c r="EG170" s="314"/>
      <c r="EH170" s="314"/>
      <c r="EI170" s="314"/>
      <c r="EJ170" s="314"/>
      <c r="EK170" s="314"/>
      <c r="EL170" s="314"/>
      <c r="EM170" s="314"/>
      <c r="EN170" s="314"/>
      <c r="EO170" s="314"/>
      <c r="EP170" s="314"/>
      <c r="EQ170" s="314"/>
      <c r="ER170" s="314"/>
      <c r="ES170" s="314"/>
      <c r="ET170" s="314"/>
      <c r="EU170" s="314"/>
      <c r="EV170" s="314"/>
      <c r="EW170" s="314"/>
      <c r="EX170" s="314"/>
      <c r="EY170" s="314"/>
      <c r="EZ170" s="314"/>
      <c r="FA170" s="314"/>
      <c r="FB170" s="314"/>
      <c r="FC170" s="314"/>
      <c r="FD170" s="314"/>
      <c r="FE170" s="314"/>
      <c r="FF170" s="314"/>
      <c r="FG170" s="314"/>
      <c r="FH170" s="314"/>
      <c r="FI170" s="314"/>
      <c r="FJ170" s="314"/>
      <c r="FK170" s="314"/>
      <c r="FL170" s="314"/>
      <c r="FM170" s="314"/>
      <c r="FN170" s="314"/>
      <c r="FO170" s="314"/>
      <c r="FP170" s="314"/>
      <c r="FQ170" s="314"/>
      <c r="FR170" s="314"/>
      <c r="FS170" s="314"/>
      <c r="FT170" s="314"/>
      <c r="FU170" s="314"/>
      <c r="FV170" s="314"/>
      <c r="FW170" s="314"/>
      <c r="FX170" s="314"/>
      <c r="FY170" s="314"/>
      <c r="FZ170" s="314"/>
      <c r="GA170" s="314"/>
      <c r="GB170" s="314"/>
      <c r="GC170" s="314"/>
      <c r="GD170" s="314"/>
      <c r="GE170" s="314"/>
      <c r="GF170" s="314"/>
      <c r="GG170" s="314"/>
      <c r="GH170" s="314"/>
      <c r="GI170" s="314"/>
      <c r="GJ170" s="314"/>
      <c r="GK170" s="314"/>
      <c r="GL170" s="314"/>
      <c r="GM170" s="314"/>
      <c r="GN170" s="314"/>
      <c r="GO170" s="314"/>
      <c r="GP170" s="314"/>
      <c r="GQ170" s="314"/>
      <c r="GR170" s="314"/>
      <c r="GS170" s="314"/>
      <c r="GT170" s="314"/>
      <c r="GU170" s="314"/>
      <c r="GV170" s="314"/>
      <c r="GW170" s="314"/>
      <c r="GX170" s="314"/>
      <c r="GY170" s="314"/>
      <c r="GZ170" s="314"/>
      <c r="HA170" s="314"/>
      <c r="HB170" s="314"/>
      <c r="HC170" s="314"/>
      <c r="HD170" s="314"/>
      <c r="HE170" s="314"/>
      <c r="HF170" s="314"/>
      <c r="HG170" s="314"/>
      <c r="HH170" s="314"/>
      <c r="HI170" s="314"/>
      <c r="HJ170" s="314"/>
      <c r="HK170" s="314"/>
      <c r="HL170" s="314"/>
      <c r="HM170" s="314"/>
      <c r="HN170" s="314"/>
      <c r="HO170" s="314"/>
      <c r="HP170" s="314"/>
      <c r="HQ170" s="314"/>
      <c r="HR170" s="314"/>
      <c r="HS170" s="314"/>
      <c r="HT170" s="314"/>
      <c r="HU170" s="314"/>
      <c r="HV170" s="314"/>
      <c r="HW170" s="314"/>
      <c r="HX170" s="314"/>
      <c r="HY170" s="314"/>
      <c r="HZ170" s="314"/>
      <c r="IA170" s="314"/>
      <c r="IB170" s="314"/>
      <c r="IC170" s="314"/>
      <c r="ID170" s="314"/>
      <c r="IE170" s="314"/>
      <c r="IF170" s="314"/>
      <c r="IG170" s="314"/>
      <c r="IH170" s="314"/>
      <c r="II170" s="314"/>
      <c r="IJ170" s="314"/>
      <c r="IK170" s="314"/>
      <c r="IL170" s="314"/>
      <c r="IM170" s="314"/>
      <c r="IN170" s="314"/>
      <c r="IO170" s="314"/>
    </row>
    <row r="171" spans="1:12" ht="21.75" customHeight="1">
      <c r="A171" s="228"/>
      <c r="B171" s="302"/>
      <c r="C171" s="302"/>
      <c r="D171" s="228"/>
      <c r="E171" s="228"/>
      <c r="F171" s="228"/>
      <c r="G171" s="228"/>
      <c r="H171" s="228"/>
      <c r="I171" s="228"/>
      <c r="J171" s="228"/>
      <c r="K171" s="302"/>
      <c r="L171" s="302"/>
    </row>
    <row r="172" spans="2:15" s="228" customFormat="1" ht="21.75" customHeight="1">
      <c r="B172" s="302"/>
      <c r="C172" s="302"/>
      <c r="K172" s="302"/>
      <c r="L172" s="302"/>
      <c r="M172" s="300"/>
      <c r="N172" s="166"/>
      <c r="O172" s="318"/>
    </row>
    <row r="173" spans="2:15" s="228" customFormat="1" ht="21.75" customHeight="1">
      <c r="B173" s="302"/>
      <c r="C173" s="302"/>
      <c r="K173" s="302"/>
      <c r="L173" s="302"/>
      <c r="M173" s="300"/>
      <c r="N173" s="166"/>
      <c r="O173" s="318"/>
    </row>
    <row r="174" spans="2:15" s="228" customFormat="1" ht="21.75" customHeight="1">
      <c r="B174" s="302"/>
      <c r="C174" s="302"/>
      <c r="K174" s="302"/>
      <c r="L174" s="302"/>
      <c r="M174" s="300"/>
      <c r="N174" s="166"/>
      <c r="O174" s="318"/>
    </row>
    <row r="175" spans="2:15" s="228" customFormat="1" ht="21.75" customHeight="1">
      <c r="B175" s="302"/>
      <c r="C175" s="302"/>
      <c r="K175" s="302"/>
      <c r="L175" s="302"/>
      <c r="M175" s="300"/>
      <c r="N175" s="166"/>
      <c r="O175" s="318"/>
    </row>
    <row r="176" spans="2:15" s="228" customFormat="1" ht="21.75" customHeight="1">
      <c r="B176" s="302"/>
      <c r="C176" s="302"/>
      <c r="K176" s="302"/>
      <c r="L176" s="302"/>
      <c r="M176" s="300"/>
      <c r="N176" s="166"/>
      <c r="O176" s="318"/>
    </row>
    <row r="177" spans="2:15" s="228" customFormat="1" ht="21.75" customHeight="1">
      <c r="B177" s="302"/>
      <c r="C177" s="302"/>
      <c r="K177" s="302"/>
      <c r="L177" s="302"/>
      <c r="M177" s="300"/>
      <c r="N177" s="166"/>
      <c r="O177" s="318"/>
    </row>
    <row r="178" spans="2:15" s="228" customFormat="1" ht="21.75" customHeight="1">
      <c r="B178" s="302"/>
      <c r="C178" s="302"/>
      <c r="K178" s="302"/>
      <c r="L178" s="302"/>
      <c r="M178" s="300"/>
      <c r="N178" s="166"/>
      <c r="O178" s="318"/>
    </row>
    <row r="179" spans="2:15" s="228" customFormat="1" ht="21.75" customHeight="1">
      <c r="B179" s="302"/>
      <c r="C179" s="302"/>
      <c r="K179" s="302"/>
      <c r="L179" s="302"/>
      <c r="M179" s="300"/>
      <c r="N179" s="166"/>
      <c r="O179" s="318"/>
    </row>
    <row r="180" spans="2:15" s="228" customFormat="1" ht="21.75" customHeight="1">
      <c r="B180" s="302"/>
      <c r="C180" s="302"/>
      <c r="K180" s="302"/>
      <c r="L180" s="302"/>
      <c r="M180" s="300"/>
      <c r="N180" s="166"/>
      <c r="O180" s="318"/>
    </row>
    <row r="181" spans="2:15" s="228" customFormat="1" ht="21.75" customHeight="1">
      <c r="B181" s="302"/>
      <c r="C181" s="302"/>
      <c r="K181" s="302"/>
      <c r="L181" s="302"/>
      <c r="M181" s="300"/>
      <c r="N181" s="166"/>
      <c r="O181" s="318"/>
    </row>
    <row r="182" spans="2:15" s="228" customFormat="1" ht="21.75" customHeight="1">
      <c r="B182" s="302"/>
      <c r="C182" s="302"/>
      <c r="K182" s="302"/>
      <c r="L182" s="302"/>
      <c r="M182" s="300"/>
      <c r="N182" s="166"/>
      <c r="O182" s="318"/>
    </row>
    <row r="183" spans="2:15" s="228" customFormat="1" ht="21.75" customHeight="1">
      <c r="B183" s="302"/>
      <c r="C183" s="302"/>
      <c r="K183" s="302"/>
      <c r="L183" s="302"/>
      <c r="M183" s="300"/>
      <c r="N183" s="166"/>
      <c r="O183" s="318"/>
    </row>
    <row r="184" spans="2:15" s="228" customFormat="1" ht="21.75" customHeight="1">
      <c r="B184" s="302"/>
      <c r="C184" s="302"/>
      <c r="K184" s="302"/>
      <c r="L184" s="302"/>
      <c r="M184" s="300"/>
      <c r="N184" s="166"/>
      <c r="O184" s="318"/>
    </row>
    <row r="185" spans="2:15" s="228" customFormat="1" ht="21.75" customHeight="1">
      <c r="B185" s="302"/>
      <c r="C185" s="302"/>
      <c r="K185" s="302"/>
      <c r="L185" s="302"/>
      <c r="M185" s="300"/>
      <c r="N185" s="166"/>
      <c r="O185" s="318"/>
    </row>
    <row r="186" spans="2:15" s="228" customFormat="1" ht="21.75" customHeight="1">
      <c r="B186" s="302"/>
      <c r="C186" s="302"/>
      <c r="K186" s="302"/>
      <c r="L186" s="302"/>
      <c r="M186" s="300"/>
      <c r="N186" s="166"/>
      <c r="O186" s="318"/>
    </row>
    <row r="187" spans="2:15" s="228" customFormat="1" ht="21.75" customHeight="1">
      <c r="B187" s="302"/>
      <c r="C187" s="302"/>
      <c r="K187" s="302"/>
      <c r="L187" s="302"/>
      <c r="M187" s="300"/>
      <c r="N187" s="166"/>
      <c r="O187" s="318"/>
    </row>
    <row r="188" spans="2:15" s="228" customFormat="1" ht="21.75" customHeight="1">
      <c r="B188" s="302"/>
      <c r="C188" s="302"/>
      <c r="K188" s="302"/>
      <c r="L188" s="302"/>
      <c r="M188" s="300"/>
      <c r="N188" s="166"/>
      <c r="O188" s="318"/>
    </row>
    <row r="189" spans="2:15" s="228" customFormat="1" ht="21.75" customHeight="1">
      <c r="B189" s="302"/>
      <c r="C189" s="302"/>
      <c r="K189" s="302"/>
      <c r="L189" s="302"/>
      <c r="M189" s="300"/>
      <c r="N189" s="166"/>
      <c r="O189" s="318"/>
    </row>
    <row r="190" spans="2:15" s="228" customFormat="1" ht="21.75" customHeight="1">
      <c r="B190" s="302"/>
      <c r="C190" s="302"/>
      <c r="K190" s="302"/>
      <c r="L190" s="302"/>
      <c r="M190" s="300"/>
      <c r="N190" s="166"/>
      <c r="O190" s="318"/>
    </row>
    <row r="191" spans="2:15" s="228" customFormat="1" ht="21.75" customHeight="1">
      <c r="B191" s="302"/>
      <c r="C191" s="302"/>
      <c r="K191" s="302"/>
      <c r="L191" s="302"/>
      <c r="M191" s="300"/>
      <c r="N191" s="166"/>
      <c r="O191" s="318"/>
    </row>
    <row r="192" spans="2:15" s="228" customFormat="1" ht="21.75" customHeight="1">
      <c r="B192" s="302"/>
      <c r="C192" s="302"/>
      <c r="K192" s="302"/>
      <c r="L192" s="302"/>
      <c r="M192" s="300"/>
      <c r="N192" s="166"/>
      <c r="O192" s="318"/>
    </row>
    <row r="193" spans="2:15" s="228" customFormat="1" ht="21.75" customHeight="1">
      <c r="B193" s="302"/>
      <c r="C193" s="302"/>
      <c r="K193" s="302"/>
      <c r="L193" s="302"/>
      <c r="M193" s="300"/>
      <c r="N193" s="166"/>
      <c r="O193" s="318"/>
    </row>
    <row r="194" spans="2:15" s="228" customFormat="1" ht="27.75" customHeight="1">
      <c r="B194" s="302"/>
      <c r="C194" s="302"/>
      <c r="K194" s="302"/>
      <c r="L194" s="302"/>
      <c r="M194" s="300"/>
      <c r="N194" s="166"/>
      <c r="O194" s="318"/>
    </row>
    <row r="195" spans="2:15" s="228" customFormat="1" ht="27.75" customHeight="1">
      <c r="B195" s="302"/>
      <c r="C195" s="302"/>
      <c r="K195" s="302"/>
      <c r="L195" s="302"/>
      <c r="M195" s="300"/>
      <c r="N195" s="166"/>
      <c r="O195" s="318"/>
    </row>
    <row r="196" spans="2:15" s="228" customFormat="1" ht="27.75" customHeight="1">
      <c r="B196" s="302"/>
      <c r="C196" s="302"/>
      <c r="K196" s="302"/>
      <c r="L196" s="302"/>
      <c r="M196" s="300"/>
      <c r="N196" s="166"/>
      <c r="O196" s="318"/>
    </row>
    <row r="197" spans="2:15" s="228" customFormat="1" ht="27.75" customHeight="1">
      <c r="B197" s="302"/>
      <c r="C197" s="302"/>
      <c r="K197" s="302"/>
      <c r="L197" s="302"/>
      <c r="M197" s="300"/>
      <c r="N197" s="166"/>
      <c r="O197" s="318"/>
    </row>
    <row r="198" spans="2:15" s="228" customFormat="1" ht="27.75" customHeight="1">
      <c r="B198" s="302"/>
      <c r="C198" s="302"/>
      <c r="K198" s="302"/>
      <c r="L198" s="302"/>
      <c r="M198" s="300"/>
      <c r="N198" s="166"/>
      <c r="O198" s="318"/>
    </row>
    <row r="199" spans="2:15" s="228" customFormat="1" ht="27.75" customHeight="1">
      <c r="B199" s="302"/>
      <c r="C199" s="302"/>
      <c r="K199" s="302"/>
      <c r="L199" s="302"/>
      <c r="M199" s="300"/>
      <c r="N199" s="166"/>
      <c r="O199" s="318"/>
    </row>
    <row r="200" spans="2:15" s="228" customFormat="1" ht="27.75" customHeight="1">
      <c r="B200" s="302"/>
      <c r="C200" s="302"/>
      <c r="K200" s="302"/>
      <c r="L200" s="302"/>
      <c r="M200" s="300"/>
      <c r="N200" s="166"/>
      <c r="O200" s="318"/>
    </row>
    <row r="201" spans="2:15" s="228" customFormat="1" ht="27.75" customHeight="1">
      <c r="B201" s="302"/>
      <c r="C201" s="302"/>
      <c r="K201" s="302"/>
      <c r="L201" s="302"/>
      <c r="M201" s="300"/>
      <c r="N201" s="166"/>
      <c r="O201" s="318"/>
    </row>
    <row r="202" spans="2:15" s="228" customFormat="1" ht="27.75" customHeight="1">
      <c r="B202" s="302"/>
      <c r="C202" s="302"/>
      <c r="K202" s="302"/>
      <c r="L202" s="302"/>
      <c r="M202" s="300"/>
      <c r="N202" s="166"/>
      <c r="O202" s="318"/>
    </row>
    <row r="203" spans="2:15" s="228" customFormat="1" ht="27.75" customHeight="1">
      <c r="B203" s="302"/>
      <c r="C203" s="302"/>
      <c r="K203" s="302"/>
      <c r="L203" s="302"/>
      <c r="M203" s="300"/>
      <c r="N203" s="166"/>
      <c r="O203" s="318"/>
    </row>
    <row r="204" spans="2:15" s="228" customFormat="1" ht="27.75" customHeight="1">
      <c r="B204" s="302"/>
      <c r="C204" s="302"/>
      <c r="K204" s="302"/>
      <c r="L204" s="302"/>
      <c r="M204" s="300"/>
      <c r="N204" s="166"/>
      <c r="O204" s="318"/>
    </row>
    <row r="205" spans="2:15" s="228" customFormat="1" ht="27.75" customHeight="1">
      <c r="B205" s="302"/>
      <c r="C205" s="302"/>
      <c r="K205" s="302"/>
      <c r="L205" s="302"/>
      <c r="M205" s="300"/>
      <c r="N205" s="166"/>
      <c r="O205" s="318"/>
    </row>
    <row r="206" spans="2:15" s="228" customFormat="1" ht="27.75" customHeight="1">
      <c r="B206" s="302"/>
      <c r="C206" s="302"/>
      <c r="K206" s="302"/>
      <c r="L206" s="302"/>
      <c r="M206" s="300"/>
      <c r="N206" s="166"/>
      <c r="O206" s="318"/>
    </row>
    <row r="207" spans="2:15" s="228" customFormat="1" ht="27.75" customHeight="1">
      <c r="B207" s="302"/>
      <c r="C207" s="302"/>
      <c r="K207" s="302"/>
      <c r="L207" s="302"/>
      <c r="M207" s="300"/>
      <c r="N207" s="166"/>
      <c r="O207" s="318"/>
    </row>
    <row r="208" spans="2:15" s="228" customFormat="1" ht="27.75" customHeight="1">
      <c r="B208" s="302"/>
      <c r="C208" s="302"/>
      <c r="K208" s="302"/>
      <c r="L208" s="302"/>
      <c r="M208" s="300"/>
      <c r="N208" s="166"/>
      <c r="O208" s="318"/>
    </row>
    <row r="209" spans="2:15" s="228" customFormat="1" ht="27.75" customHeight="1">
      <c r="B209" s="302"/>
      <c r="C209" s="302"/>
      <c r="K209" s="302"/>
      <c r="L209" s="302"/>
      <c r="M209" s="300"/>
      <c r="N209" s="166"/>
      <c r="O209" s="318"/>
    </row>
    <row r="210" spans="2:15" s="228" customFormat="1" ht="27.75" customHeight="1">
      <c r="B210" s="302"/>
      <c r="C210" s="302"/>
      <c r="K210" s="302"/>
      <c r="L210" s="302"/>
      <c r="M210" s="300"/>
      <c r="N210" s="166"/>
      <c r="O210" s="318"/>
    </row>
    <row r="211" spans="2:15" s="228" customFormat="1" ht="27.75" customHeight="1">
      <c r="B211" s="302"/>
      <c r="C211" s="302"/>
      <c r="K211" s="302"/>
      <c r="L211" s="302"/>
      <c r="M211" s="300"/>
      <c r="N211" s="166"/>
      <c r="O211" s="318"/>
    </row>
    <row r="212" spans="2:15" s="228" customFormat="1" ht="27.75" customHeight="1">
      <c r="B212" s="302"/>
      <c r="C212" s="302"/>
      <c r="K212" s="302"/>
      <c r="L212" s="302"/>
      <c r="M212" s="300"/>
      <c r="N212" s="166"/>
      <c r="O212" s="318"/>
    </row>
    <row r="213" spans="2:15" s="228" customFormat="1" ht="27.75" customHeight="1">
      <c r="B213" s="302"/>
      <c r="C213" s="302"/>
      <c r="K213" s="302"/>
      <c r="L213" s="302"/>
      <c r="M213" s="300"/>
      <c r="N213" s="166"/>
      <c r="O213" s="318"/>
    </row>
    <row r="214" spans="2:15" s="228" customFormat="1" ht="27.75" customHeight="1">
      <c r="B214" s="302"/>
      <c r="C214" s="302"/>
      <c r="K214" s="302"/>
      <c r="L214" s="302"/>
      <c r="M214" s="300"/>
      <c r="N214" s="166"/>
      <c r="O214" s="318"/>
    </row>
    <row r="215" spans="2:15" s="228" customFormat="1" ht="27.75" customHeight="1">
      <c r="B215" s="302"/>
      <c r="C215" s="302"/>
      <c r="K215" s="302"/>
      <c r="L215" s="302"/>
      <c r="M215" s="300"/>
      <c r="N215" s="166"/>
      <c r="O215" s="318"/>
    </row>
    <row r="216" spans="2:15" s="228" customFormat="1" ht="27.75" customHeight="1">
      <c r="B216" s="302"/>
      <c r="C216" s="302"/>
      <c r="K216" s="302"/>
      <c r="L216" s="302"/>
      <c r="M216" s="300"/>
      <c r="N216" s="166"/>
      <c r="O216" s="318"/>
    </row>
    <row r="217" spans="2:15" s="228" customFormat="1" ht="27.75" customHeight="1">
      <c r="B217" s="302"/>
      <c r="C217" s="302"/>
      <c r="K217" s="302"/>
      <c r="L217" s="302"/>
      <c r="M217" s="300"/>
      <c r="N217" s="166"/>
      <c r="O217" s="318"/>
    </row>
    <row r="218" spans="2:15" s="228" customFormat="1" ht="27.75" customHeight="1">
      <c r="B218" s="302"/>
      <c r="C218" s="302"/>
      <c r="K218" s="302"/>
      <c r="L218" s="302"/>
      <c r="M218" s="300"/>
      <c r="N218" s="166"/>
      <c r="O218" s="318"/>
    </row>
    <row r="219" spans="2:15" s="228" customFormat="1" ht="27.75" customHeight="1">
      <c r="B219" s="302"/>
      <c r="C219" s="302"/>
      <c r="K219" s="302"/>
      <c r="L219" s="302"/>
      <c r="M219" s="300"/>
      <c r="N219" s="166"/>
      <c r="O219" s="318"/>
    </row>
    <row r="220" spans="2:15" s="228" customFormat="1" ht="27.75" customHeight="1">
      <c r="B220" s="302"/>
      <c r="C220" s="302"/>
      <c r="K220" s="302"/>
      <c r="L220" s="302"/>
      <c r="M220" s="300"/>
      <c r="N220" s="166"/>
      <c r="O220" s="318"/>
    </row>
    <row r="221" spans="2:15" s="228" customFormat="1" ht="27.75" customHeight="1">
      <c r="B221" s="302"/>
      <c r="C221" s="302"/>
      <c r="K221" s="302"/>
      <c r="L221" s="302"/>
      <c r="M221" s="300"/>
      <c r="N221" s="166"/>
      <c r="O221" s="318"/>
    </row>
    <row r="222" spans="2:15" s="228" customFormat="1" ht="27.75" customHeight="1">
      <c r="B222" s="302"/>
      <c r="C222" s="302"/>
      <c r="K222" s="302"/>
      <c r="L222" s="302"/>
      <c r="M222" s="300"/>
      <c r="N222" s="166"/>
      <c r="O222" s="318"/>
    </row>
    <row r="223" spans="2:15" s="228" customFormat="1" ht="27.75" customHeight="1">
      <c r="B223" s="302"/>
      <c r="C223" s="302"/>
      <c r="K223" s="302"/>
      <c r="L223" s="302"/>
      <c r="M223" s="300"/>
      <c r="N223" s="166"/>
      <c r="O223" s="318"/>
    </row>
    <row r="224" spans="2:15" s="228" customFormat="1" ht="27.75" customHeight="1">
      <c r="B224" s="302"/>
      <c r="C224" s="302"/>
      <c r="K224" s="302"/>
      <c r="L224" s="302"/>
      <c r="M224" s="300"/>
      <c r="N224" s="166"/>
      <c r="O224" s="318"/>
    </row>
    <row r="225" spans="2:15" s="228" customFormat="1" ht="27.75" customHeight="1">
      <c r="B225" s="302"/>
      <c r="C225" s="302"/>
      <c r="K225" s="302"/>
      <c r="L225" s="302"/>
      <c r="M225" s="300"/>
      <c r="N225" s="166"/>
      <c r="O225" s="318"/>
    </row>
    <row r="226" spans="2:15" s="228" customFormat="1" ht="27.75" customHeight="1">
      <c r="B226" s="302"/>
      <c r="C226" s="302"/>
      <c r="K226" s="302"/>
      <c r="L226" s="302"/>
      <c r="M226" s="300"/>
      <c r="N226" s="166"/>
      <c r="O226" s="318"/>
    </row>
    <row r="227" spans="2:15" s="228" customFormat="1" ht="27.75" customHeight="1">
      <c r="B227" s="302"/>
      <c r="C227" s="302"/>
      <c r="K227" s="302"/>
      <c r="L227" s="302"/>
      <c r="M227" s="300"/>
      <c r="N227" s="166"/>
      <c r="O227" s="318"/>
    </row>
    <row r="228" spans="2:15" s="228" customFormat="1" ht="27.75" customHeight="1">
      <c r="B228" s="302"/>
      <c r="C228" s="302"/>
      <c r="K228" s="302"/>
      <c r="L228" s="302"/>
      <c r="M228" s="300"/>
      <c r="N228" s="166"/>
      <c r="O228" s="318"/>
    </row>
    <row r="229" spans="2:15" s="228" customFormat="1" ht="27.75" customHeight="1">
      <c r="B229" s="302"/>
      <c r="C229" s="302"/>
      <c r="K229" s="302"/>
      <c r="L229" s="302"/>
      <c r="M229" s="300"/>
      <c r="N229" s="166"/>
      <c r="O229" s="318"/>
    </row>
    <row r="230" spans="2:15" s="228" customFormat="1" ht="27.75" customHeight="1">
      <c r="B230" s="302"/>
      <c r="C230" s="302"/>
      <c r="K230" s="302"/>
      <c r="L230" s="302"/>
      <c r="M230" s="300"/>
      <c r="N230" s="166"/>
      <c r="O230" s="318"/>
    </row>
    <row r="231" spans="2:15" s="228" customFormat="1" ht="27.75" customHeight="1">
      <c r="B231" s="302"/>
      <c r="C231" s="302"/>
      <c r="K231" s="302"/>
      <c r="L231" s="302"/>
      <c r="M231" s="300"/>
      <c r="N231" s="166"/>
      <c r="O231" s="318"/>
    </row>
    <row r="232" spans="2:15" s="228" customFormat="1" ht="27.75" customHeight="1">
      <c r="B232" s="302"/>
      <c r="C232" s="302"/>
      <c r="K232" s="302"/>
      <c r="L232" s="302"/>
      <c r="M232" s="300"/>
      <c r="N232" s="166"/>
      <c r="O232" s="318"/>
    </row>
    <row r="233" spans="2:15" s="228" customFormat="1" ht="27.75" customHeight="1">
      <c r="B233" s="302"/>
      <c r="C233" s="302"/>
      <c r="K233" s="302"/>
      <c r="L233" s="302"/>
      <c r="M233" s="300"/>
      <c r="N233" s="166"/>
      <c r="O233" s="318"/>
    </row>
    <row r="234" spans="2:15" s="228" customFormat="1" ht="27.75" customHeight="1">
      <c r="B234" s="302"/>
      <c r="C234" s="302"/>
      <c r="K234" s="302"/>
      <c r="L234" s="302"/>
      <c r="M234" s="300"/>
      <c r="N234" s="166"/>
      <c r="O234" s="318"/>
    </row>
    <row r="235" spans="2:15" s="228" customFormat="1" ht="27.75" customHeight="1">
      <c r="B235" s="302"/>
      <c r="C235" s="302"/>
      <c r="K235" s="302"/>
      <c r="L235" s="302"/>
      <c r="M235" s="300"/>
      <c r="N235" s="166"/>
      <c r="O235" s="318"/>
    </row>
    <row r="236" spans="2:15" s="228" customFormat="1" ht="27.75" customHeight="1">
      <c r="B236" s="302"/>
      <c r="C236" s="302"/>
      <c r="K236" s="302"/>
      <c r="L236" s="302"/>
      <c r="M236" s="300"/>
      <c r="N236" s="166"/>
      <c r="O236" s="318"/>
    </row>
    <row r="237" spans="2:15" s="228" customFormat="1" ht="27.75" customHeight="1">
      <c r="B237" s="302"/>
      <c r="C237" s="302"/>
      <c r="K237" s="302"/>
      <c r="L237" s="302"/>
      <c r="M237" s="300"/>
      <c r="N237" s="166"/>
      <c r="O237" s="318"/>
    </row>
    <row r="238" spans="2:15" s="228" customFormat="1" ht="18.75">
      <c r="B238" s="302"/>
      <c r="C238" s="302"/>
      <c r="K238" s="302"/>
      <c r="L238" s="302"/>
      <c r="M238" s="300"/>
      <c r="N238" s="166"/>
      <c r="O238" s="318"/>
    </row>
    <row r="239" spans="2:15" s="228" customFormat="1" ht="18.75">
      <c r="B239" s="302"/>
      <c r="C239" s="302"/>
      <c r="K239" s="302"/>
      <c r="L239" s="302"/>
      <c r="M239" s="300"/>
      <c r="N239" s="166"/>
      <c r="O239" s="318"/>
    </row>
    <row r="240" spans="2:15" s="228" customFormat="1" ht="18.75">
      <c r="B240" s="302"/>
      <c r="C240" s="302"/>
      <c r="K240" s="302"/>
      <c r="L240" s="302"/>
      <c r="M240" s="300"/>
      <c r="N240" s="166"/>
      <c r="O240" s="318"/>
    </row>
    <row r="241" spans="2:15" s="228" customFormat="1" ht="18.75">
      <c r="B241" s="302"/>
      <c r="C241" s="302"/>
      <c r="K241" s="302"/>
      <c r="L241" s="302"/>
      <c r="M241" s="300"/>
      <c r="N241" s="166"/>
      <c r="O241" s="318"/>
    </row>
    <row r="242" spans="2:15" s="228" customFormat="1" ht="18.75">
      <c r="B242" s="302"/>
      <c r="C242" s="302"/>
      <c r="K242" s="302"/>
      <c r="L242" s="302"/>
      <c r="M242" s="300"/>
      <c r="N242" s="166"/>
      <c r="O242" s="318"/>
    </row>
    <row r="243" spans="2:15" s="228" customFormat="1" ht="18.75">
      <c r="B243" s="302"/>
      <c r="C243" s="302"/>
      <c r="K243" s="302"/>
      <c r="L243" s="302"/>
      <c r="M243" s="300"/>
      <c r="N243" s="166"/>
      <c r="O243" s="318"/>
    </row>
    <row r="244" spans="2:15" s="228" customFormat="1" ht="18.75">
      <c r="B244" s="302"/>
      <c r="C244" s="302"/>
      <c r="K244" s="302"/>
      <c r="L244" s="302"/>
      <c r="M244" s="300"/>
      <c r="N244" s="166"/>
      <c r="O244" s="318"/>
    </row>
    <row r="245" spans="2:15" s="228" customFormat="1" ht="18.75">
      <c r="B245" s="302"/>
      <c r="C245" s="302"/>
      <c r="K245" s="302"/>
      <c r="L245" s="302"/>
      <c r="M245" s="300"/>
      <c r="N245" s="166"/>
      <c r="O245" s="318"/>
    </row>
    <row r="246" spans="2:15" s="228" customFormat="1" ht="18.75">
      <c r="B246" s="302"/>
      <c r="C246" s="302"/>
      <c r="K246" s="302"/>
      <c r="L246" s="302"/>
      <c r="M246" s="300"/>
      <c r="N246" s="166"/>
      <c r="O246" s="318"/>
    </row>
    <row r="247" spans="2:15" s="228" customFormat="1" ht="18.75">
      <c r="B247" s="302"/>
      <c r="C247" s="302"/>
      <c r="K247" s="302"/>
      <c r="L247" s="302"/>
      <c r="M247" s="300"/>
      <c r="N247" s="166"/>
      <c r="O247" s="318"/>
    </row>
    <row r="248" spans="2:15" s="228" customFormat="1" ht="18.75">
      <c r="B248" s="302"/>
      <c r="C248" s="302"/>
      <c r="K248" s="302"/>
      <c r="L248" s="302"/>
      <c r="M248" s="300"/>
      <c r="N248" s="166"/>
      <c r="O248" s="318"/>
    </row>
    <row r="249" spans="2:15" s="228" customFormat="1" ht="18.75">
      <c r="B249" s="302"/>
      <c r="C249" s="302"/>
      <c r="K249" s="302"/>
      <c r="L249" s="302"/>
      <c r="M249" s="300"/>
      <c r="N249" s="166"/>
      <c r="O249" s="318"/>
    </row>
    <row r="250" spans="2:15" s="228" customFormat="1" ht="18.75">
      <c r="B250" s="302"/>
      <c r="C250" s="302"/>
      <c r="K250" s="302"/>
      <c r="L250" s="302"/>
      <c r="M250" s="300"/>
      <c r="N250" s="166"/>
      <c r="O250" s="318"/>
    </row>
    <row r="251" spans="2:15" s="228" customFormat="1" ht="18.75">
      <c r="B251" s="302"/>
      <c r="C251" s="302"/>
      <c r="K251" s="302"/>
      <c r="L251" s="302"/>
      <c r="M251" s="300"/>
      <c r="N251" s="166"/>
      <c r="O251" s="318"/>
    </row>
    <row r="252" spans="2:15" s="228" customFormat="1" ht="18.75">
      <c r="B252" s="302"/>
      <c r="C252" s="302"/>
      <c r="K252" s="302"/>
      <c r="L252" s="302"/>
      <c r="M252" s="300"/>
      <c r="N252" s="166"/>
      <c r="O252" s="318"/>
    </row>
    <row r="253" spans="2:15" s="228" customFormat="1" ht="18.75">
      <c r="B253" s="302"/>
      <c r="C253" s="302"/>
      <c r="K253" s="302"/>
      <c r="L253" s="302"/>
      <c r="M253" s="300"/>
      <c r="N253" s="166"/>
      <c r="O253" s="318"/>
    </row>
    <row r="254" spans="2:15" s="228" customFormat="1" ht="18.75">
      <c r="B254" s="302"/>
      <c r="C254" s="302"/>
      <c r="K254" s="302"/>
      <c r="L254" s="302"/>
      <c r="M254" s="300"/>
      <c r="N254" s="166"/>
      <c r="O254" s="318"/>
    </row>
    <row r="255" spans="2:15" s="228" customFormat="1" ht="18.75">
      <c r="B255" s="302"/>
      <c r="C255" s="302"/>
      <c r="K255" s="302"/>
      <c r="L255" s="302"/>
      <c r="M255" s="300"/>
      <c r="N255" s="166"/>
      <c r="O255" s="318"/>
    </row>
    <row r="256" spans="2:15" s="228" customFormat="1" ht="18.75">
      <c r="B256" s="302"/>
      <c r="C256" s="302"/>
      <c r="K256" s="302"/>
      <c r="L256" s="302"/>
      <c r="M256" s="300"/>
      <c r="N256" s="166"/>
      <c r="O256" s="318"/>
    </row>
    <row r="257" spans="2:15" s="228" customFormat="1" ht="18.75">
      <c r="B257" s="302"/>
      <c r="C257" s="302"/>
      <c r="K257" s="302"/>
      <c r="L257" s="302"/>
      <c r="M257" s="300"/>
      <c r="N257" s="166"/>
      <c r="O257" s="318"/>
    </row>
    <row r="258" spans="2:15" s="228" customFormat="1" ht="18.75">
      <c r="B258" s="302"/>
      <c r="C258" s="302"/>
      <c r="K258" s="302"/>
      <c r="L258" s="302"/>
      <c r="M258" s="300"/>
      <c r="N258" s="166"/>
      <c r="O258" s="318"/>
    </row>
    <row r="259" spans="2:15" s="228" customFormat="1" ht="18.75">
      <c r="B259" s="302"/>
      <c r="C259" s="302"/>
      <c r="K259" s="302"/>
      <c r="L259" s="302"/>
      <c r="M259" s="300"/>
      <c r="N259" s="166"/>
      <c r="O259" s="318"/>
    </row>
    <row r="260" spans="2:15" s="228" customFormat="1" ht="18.75">
      <c r="B260" s="302"/>
      <c r="C260" s="302"/>
      <c r="K260" s="302"/>
      <c r="L260" s="302"/>
      <c r="M260" s="300"/>
      <c r="N260" s="166"/>
      <c r="O260" s="318"/>
    </row>
    <row r="261" spans="2:15" s="228" customFormat="1" ht="18.75">
      <c r="B261" s="302"/>
      <c r="C261" s="302"/>
      <c r="K261" s="302"/>
      <c r="L261" s="302"/>
      <c r="M261" s="300"/>
      <c r="N261" s="166"/>
      <c r="O261" s="318"/>
    </row>
    <row r="262" spans="2:15" s="228" customFormat="1" ht="18.75">
      <c r="B262" s="302"/>
      <c r="C262" s="302"/>
      <c r="K262" s="302"/>
      <c r="L262" s="302"/>
      <c r="M262" s="300"/>
      <c r="N262" s="166"/>
      <c r="O262" s="318"/>
    </row>
    <row r="263" spans="2:15" s="228" customFormat="1" ht="18.75">
      <c r="B263" s="302"/>
      <c r="C263" s="302"/>
      <c r="K263" s="302"/>
      <c r="L263" s="302"/>
      <c r="M263" s="300"/>
      <c r="N263" s="166"/>
      <c r="O263" s="318"/>
    </row>
    <row r="264" spans="2:15" s="228" customFormat="1" ht="18.75">
      <c r="B264" s="302"/>
      <c r="C264" s="302"/>
      <c r="K264" s="302"/>
      <c r="L264" s="302"/>
      <c r="M264" s="300"/>
      <c r="N264" s="166"/>
      <c r="O264" s="318"/>
    </row>
    <row r="265" spans="2:15" s="228" customFormat="1" ht="18.75">
      <c r="B265" s="302"/>
      <c r="C265" s="302"/>
      <c r="K265" s="302"/>
      <c r="L265" s="302"/>
      <c r="M265" s="300"/>
      <c r="N265" s="166"/>
      <c r="O265" s="318"/>
    </row>
    <row r="266" spans="2:15" s="228" customFormat="1" ht="18.75">
      <c r="B266" s="302"/>
      <c r="C266" s="302"/>
      <c r="K266" s="302"/>
      <c r="L266" s="302"/>
      <c r="M266" s="300"/>
      <c r="N266" s="166"/>
      <c r="O266" s="318"/>
    </row>
    <row r="267" spans="2:15" s="228" customFormat="1" ht="18.75">
      <c r="B267" s="302"/>
      <c r="C267" s="302"/>
      <c r="K267" s="302"/>
      <c r="L267" s="302"/>
      <c r="M267" s="300"/>
      <c r="N267" s="166"/>
      <c r="O267" s="318"/>
    </row>
    <row r="268" spans="2:15" s="228" customFormat="1" ht="18.75">
      <c r="B268" s="302"/>
      <c r="C268" s="302"/>
      <c r="K268" s="302"/>
      <c r="L268" s="302"/>
      <c r="M268" s="300"/>
      <c r="N268" s="166"/>
      <c r="O268" s="318"/>
    </row>
    <row r="269" spans="2:15" s="228" customFormat="1" ht="18.75">
      <c r="B269" s="302"/>
      <c r="C269" s="302"/>
      <c r="K269" s="302"/>
      <c r="L269" s="302"/>
      <c r="M269" s="300"/>
      <c r="N269" s="166"/>
      <c r="O269" s="318"/>
    </row>
    <row r="270" spans="2:15" s="228" customFormat="1" ht="18.75">
      <c r="B270" s="302"/>
      <c r="C270" s="302"/>
      <c r="K270" s="302"/>
      <c r="L270" s="302"/>
      <c r="M270" s="300"/>
      <c r="N270" s="166"/>
      <c r="O270" s="318"/>
    </row>
    <row r="271" spans="2:15" s="228" customFormat="1" ht="18.75">
      <c r="B271" s="302"/>
      <c r="C271" s="302"/>
      <c r="K271" s="302"/>
      <c r="L271" s="302"/>
      <c r="M271" s="300"/>
      <c r="N271" s="166"/>
      <c r="O271" s="318"/>
    </row>
    <row r="272" spans="2:15" s="228" customFormat="1" ht="18.75">
      <c r="B272" s="302"/>
      <c r="C272" s="302"/>
      <c r="K272" s="302"/>
      <c r="L272" s="302"/>
      <c r="M272" s="300"/>
      <c r="N272" s="166"/>
      <c r="O272" s="318"/>
    </row>
    <row r="273" spans="2:15" s="228" customFormat="1" ht="18.75">
      <c r="B273" s="302"/>
      <c r="C273" s="302"/>
      <c r="K273" s="302"/>
      <c r="L273" s="302"/>
      <c r="M273" s="300"/>
      <c r="N273" s="166"/>
      <c r="O273" s="318"/>
    </row>
    <row r="274" spans="2:15" s="228" customFormat="1" ht="18.75">
      <c r="B274" s="302"/>
      <c r="C274" s="302"/>
      <c r="K274" s="302"/>
      <c r="L274" s="302"/>
      <c r="M274" s="300"/>
      <c r="N274" s="166"/>
      <c r="O274" s="318"/>
    </row>
    <row r="275" spans="2:15" s="228" customFormat="1" ht="18.75">
      <c r="B275" s="302"/>
      <c r="C275" s="302"/>
      <c r="K275" s="302"/>
      <c r="L275" s="302"/>
      <c r="M275" s="300"/>
      <c r="N275" s="166"/>
      <c r="O275" s="318"/>
    </row>
    <row r="276" spans="2:15" s="228" customFormat="1" ht="18.75">
      <c r="B276" s="302"/>
      <c r="C276" s="302"/>
      <c r="K276" s="302"/>
      <c r="L276" s="302"/>
      <c r="M276" s="300"/>
      <c r="N276" s="166"/>
      <c r="O276" s="318"/>
    </row>
    <row r="277" spans="2:15" s="228" customFormat="1" ht="18.75">
      <c r="B277" s="302"/>
      <c r="C277" s="302"/>
      <c r="K277" s="302"/>
      <c r="L277" s="302"/>
      <c r="M277" s="300"/>
      <c r="N277" s="166"/>
      <c r="O277" s="318"/>
    </row>
    <row r="278" spans="2:15" s="228" customFormat="1" ht="18.75">
      <c r="B278" s="302"/>
      <c r="C278" s="302"/>
      <c r="K278" s="302"/>
      <c r="L278" s="302"/>
      <c r="M278" s="300"/>
      <c r="N278" s="166"/>
      <c r="O278" s="318"/>
    </row>
    <row r="279" spans="2:15" s="228" customFormat="1" ht="18.75">
      <c r="B279" s="302"/>
      <c r="C279" s="302"/>
      <c r="K279" s="302"/>
      <c r="L279" s="302"/>
      <c r="M279" s="300"/>
      <c r="N279" s="166"/>
      <c r="O279" s="318"/>
    </row>
    <row r="280" spans="2:15" s="228" customFormat="1" ht="18.75">
      <c r="B280" s="302"/>
      <c r="C280" s="302"/>
      <c r="K280" s="302"/>
      <c r="L280" s="302"/>
      <c r="M280" s="300"/>
      <c r="N280" s="166"/>
      <c r="O280" s="318"/>
    </row>
    <row r="281" spans="2:15" s="228" customFormat="1" ht="18.75">
      <c r="B281" s="302"/>
      <c r="C281" s="302"/>
      <c r="K281" s="302"/>
      <c r="L281" s="302"/>
      <c r="M281" s="300"/>
      <c r="N281" s="166"/>
      <c r="O281" s="318"/>
    </row>
    <row r="282" spans="2:15" s="228" customFormat="1" ht="18.75">
      <c r="B282" s="302"/>
      <c r="C282" s="302"/>
      <c r="K282" s="302"/>
      <c r="L282" s="302"/>
      <c r="M282" s="300"/>
      <c r="N282" s="166"/>
      <c r="O282" s="318"/>
    </row>
    <row r="283" spans="2:15" s="228" customFormat="1" ht="18.75">
      <c r="B283" s="302"/>
      <c r="C283" s="302"/>
      <c r="K283" s="302"/>
      <c r="L283" s="302"/>
      <c r="M283" s="300"/>
      <c r="N283" s="166"/>
      <c r="O283" s="318"/>
    </row>
    <row r="284" spans="2:15" s="228" customFormat="1" ht="18.75">
      <c r="B284" s="302"/>
      <c r="C284" s="302"/>
      <c r="K284" s="302"/>
      <c r="L284" s="302"/>
      <c r="M284" s="300"/>
      <c r="N284" s="166"/>
      <c r="O284" s="318"/>
    </row>
    <row r="285" spans="2:15" s="228" customFormat="1" ht="18.75">
      <c r="B285" s="302"/>
      <c r="C285" s="302"/>
      <c r="K285" s="302"/>
      <c r="L285" s="302"/>
      <c r="M285" s="300"/>
      <c r="N285" s="166"/>
      <c r="O285" s="318"/>
    </row>
    <row r="286" spans="2:15" s="228" customFormat="1" ht="18.75">
      <c r="B286" s="302"/>
      <c r="C286" s="302"/>
      <c r="K286" s="302"/>
      <c r="L286" s="302"/>
      <c r="M286" s="300"/>
      <c r="N286" s="166"/>
      <c r="O286" s="318"/>
    </row>
    <row r="287" spans="2:15" s="228" customFormat="1" ht="18.75">
      <c r="B287" s="302"/>
      <c r="C287" s="302"/>
      <c r="K287" s="302"/>
      <c r="L287" s="302"/>
      <c r="M287" s="300"/>
      <c r="N287" s="166"/>
      <c r="O287" s="318"/>
    </row>
    <row r="288" spans="2:15" s="228" customFormat="1" ht="18.75">
      <c r="B288" s="302"/>
      <c r="C288" s="302"/>
      <c r="K288" s="302"/>
      <c r="L288" s="302"/>
      <c r="M288" s="300"/>
      <c r="N288" s="166"/>
      <c r="O288" s="318"/>
    </row>
    <row r="289" spans="2:15" s="228" customFormat="1" ht="18.75">
      <c r="B289" s="302"/>
      <c r="C289" s="302"/>
      <c r="K289" s="302"/>
      <c r="L289" s="302"/>
      <c r="M289" s="300"/>
      <c r="N289" s="166"/>
      <c r="O289" s="318"/>
    </row>
    <row r="290" spans="2:15" s="228" customFormat="1" ht="18.75">
      <c r="B290" s="302"/>
      <c r="C290" s="302"/>
      <c r="K290" s="302"/>
      <c r="L290" s="302"/>
      <c r="M290" s="300"/>
      <c r="N290" s="166"/>
      <c r="O290" s="318"/>
    </row>
    <row r="291" spans="2:15" s="228" customFormat="1" ht="18.75">
      <c r="B291" s="302"/>
      <c r="C291" s="302"/>
      <c r="K291" s="302"/>
      <c r="L291" s="302"/>
      <c r="M291" s="300"/>
      <c r="N291" s="166"/>
      <c r="O291" s="318"/>
    </row>
    <row r="292" spans="2:15" s="228" customFormat="1" ht="18.75">
      <c r="B292" s="302"/>
      <c r="C292" s="302"/>
      <c r="K292" s="302"/>
      <c r="L292" s="302"/>
      <c r="M292" s="300"/>
      <c r="N292" s="166"/>
      <c r="O292" s="318"/>
    </row>
    <row r="293" spans="2:15" s="228" customFormat="1" ht="18.75">
      <c r="B293" s="302"/>
      <c r="C293" s="302"/>
      <c r="K293" s="302"/>
      <c r="L293" s="302"/>
      <c r="M293" s="300"/>
      <c r="N293" s="166"/>
      <c r="O293" s="318"/>
    </row>
    <row r="294" spans="2:15" s="228" customFormat="1" ht="18.75">
      <c r="B294" s="302"/>
      <c r="C294" s="302"/>
      <c r="K294" s="302"/>
      <c r="L294" s="302"/>
      <c r="M294" s="300"/>
      <c r="N294" s="166"/>
      <c r="O294" s="318"/>
    </row>
    <row r="295" spans="2:15" s="228" customFormat="1" ht="18.75">
      <c r="B295" s="302"/>
      <c r="C295" s="302"/>
      <c r="K295" s="302"/>
      <c r="L295" s="302"/>
      <c r="M295" s="300"/>
      <c r="N295" s="166"/>
      <c r="O295" s="318"/>
    </row>
    <row r="296" spans="2:15" s="228" customFormat="1" ht="18.75">
      <c r="B296" s="302"/>
      <c r="C296" s="302"/>
      <c r="K296" s="302"/>
      <c r="L296" s="302"/>
      <c r="M296" s="300"/>
      <c r="N296" s="166"/>
      <c r="O296" s="318"/>
    </row>
    <row r="297" spans="2:15" s="228" customFormat="1" ht="18.75">
      <c r="B297" s="302"/>
      <c r="C297" s="302"/>
      <c r="K297" s="302"/>
      <c r="L297" s="302"/>
      <c r="M297" s="300"/>
      <c r="N297" s="166"/>
      <c r="O297" s="318"/>
    </row>
    <row r="298" spans="2:15" s="228" customFormat="1" ht="18.75">
      <c r="B298" s="302"/>
      <c r="C298" s="302"/>
      <c r="K298" s="302"/>
      <c r="L298" s="302"/>
      <c r="M298" s="300"/>
      <c r="N298" s="166"/>
      <c r="O298" s="318"/>
    </row>
    <row r="299" spans="2:15" s="228" customFormat="1" ht="18.75">
      <c r="B299" s="302"/>
      <c r="C299" s="302"/>
      <c r="K299" s="302"/>
      <c r="L299" s="302"/>
      <c r="M299" s="300"/>
      <c r="N299" s="166"/>
      <c r="O299" s="318"/>
    </row>
    <row r="300" spans="2:15" s="228" customFormat="1" ht="18.75">
      <c r="B300" s="302"/>
      <c r="C300" s="302"/>
      <c r="K300" s="302"/>
      <c r="L300" s="302"/>
      <c r="M300" s="300"/>
      <c r="N300" s="166"/>
      <c r="O300" s="318"/>
    </row>
    <row r="301" spans="2:15" s="228" customFormat="1" ht="18.75">
      <c r="B301" s="302"/>
      <c r="C301" s="302"/>
      <c r="K301" s="302"/>
      <c r="L301" s="302"/>
      <c r="M301" s="300"/>
      <c r="N301" s="166"/>
      <c r="O301" s="318"/>
    </row>
    <row r="302" spans="2:15" s="228" customFormat="1" ht="18.75">
      <c r="B302" s="302"/>
      <c r="C302" s="302"/>
      <c r="K302" s="302"/>
      <c r="L302" s="302"/>
      <c r="M302" s="300"/>
      <c r="N302" s="166"/>
      <c r="O302" s="318"/>
    </row>
    <row r="303" spans="2:15" s="228" customFormat="1" ht="18.75">
      <c r="B303" s="302"/>
      <c r="C303" s="302"/>
      <c r="K303" s="302"/>
      <c r="L303" s="302"/>
      <c r="M303" s="300"/>
      <c r="N303" s="166"/>
      <c r="O303" s="318"/>
    </row>
    <row r="304" spans="2:15" s="228" customFormat="1" ht="18.75">
      <c r="B304" s="302"/>
      <c r="C304" s="302"/>
      <c r="K304" s="302"/>
      <c r="L304" s="302"/>
      <c r="M304" s="300"/>
      <c r="N304" s="166"/>
      <c r="O304" s="318"/>
    </row>
    <row r="305" spans="2:15" s="228" customFormat="1" ht="18.75">
      <c r="B305" s="302"/>
      <c r="C305" s="302"/>
      <c r="K305" s="302"/>
      <c r="L305" s="302"/>
      <c r="M305" s="300"/>
      <c r="N305" s="166"/>
      <c r="O305" s="318"/>
    </row>
    <row r="306" spans="2:15" s="228" customFormat="1" ht="18.75">
      <c r="B306" s="302"/>
      <c r="C306" s="302"/>
      <c r="K306" s="302"/>
      <c r="L306" s="302"/>
      <c r="M306" s="300"/>
      <c r="N306" s="166"/>
      <c r="O306" s="318"/>
    </row>
    <row r="307" spans="2:15" s="228" customFormat="1" ht="18.75">
      <c r="B307" s="302"/>
      <c r="C307" s="302"/>
      <c r="K307" s="302"/>
      <c r="L307" s="302"/>
      <c r="M307" s="300"/>
      <c r="N307" s="166"/>
      <c r="O307" s="318"/>
    </row>
    <row r="308" spans="2:15" s="228" customFormat="1" ht="18.75">
      <c r="B308" s="302"/>
      <c r="C308" s="302"/>
      <c r="K308" s="302"/>
      <c r="L308" s="302"/>
      <c r="M308" s="300"/>
      <c r="N308" s="166"/>
      <c r="O308" s="318"/>
    </row>
    <row r="309" spans="2:15" s="228" customFormat="1" ht="18.75">
      <c r="B309" s="302"/>
      <c r="C309" s="302"/>
      <c r="K309" s="302"/>
      <c r="L309" s="302"/>
      <c r="M309" s="300"/>
      <c r="N309" s="166"/>
      <c r="O309" s="318"/>
    </row>
    <row r="310" spans="2:15" s="228" customFormat="1" ht="18.75">
      <c r="B310" s="302"/>
      <c r="C310" s="302"/>
      <c r="K310" s="302"/>
      <c r="L310" s="302"/>
      <c r="M310" s="300"/>
      <c r="N310" s="166"/>
      <c r="O310" s="318"/>
    </row>
    <row r="311" spans="2:15" s="228" customFormat="1" ht="18.75">
      <c r="B311" s="302"/>
      <c r="C311" s="302"/>
      <c r="K311" s="302"/>
      <c r="L311" s="302"/>
      <c r="M311" s="300"/>
      <c r="N311" s="166"/>
      <c r="O311" s="318"/>
    </row>
    <row r="312" spans="2:15" s="228" customFormat="1" ht="18.75">
      <c r="B312" s="302"/>
      <c r="C312" s="302"/>
      <c r="K312" s="302"/>
      <c r="L312" s="302"/>
      <c r="M312" s="300"/>
      <c r="N312" s="166"/>
      <c r="O312" s="318"/>
    </row>
    <row r="313" spans="2:15" s="228" customFormat="1" ht="18.75">
      <c r="B313" s="302"/>
      <c r="C313" s="302"/>
      <c r="K313" s="302"/>
      <c r="L313" s="302"/>
      <c r="M313" s="300"/>
      <c r="N313" s="166"/>
      <c r="O313" s="318"/>
    </row>
    <row r="314" spans="2:15" s="228" customFormat="1" ht="18.75">
      <c r="B314" s="302"/>
      <c r="C314" s="302"/>
      <c r="K314" s="302"/>
      <c r="L314" s="302"/>
      <c r="M314" s="300"/>
      <c r="N314" s="166"/>
      <c r="O314" s="318"/>
    </row>
    <row r="315" spans="2:15" s="228" customFormat="1" ht="18.75">
      <c r="B315" s="302"/>
      <c r="C315" s="302"/>
      <c r="K315" s="302"/>
      <c r="L315" s="302"/>
      <c r="M315" s="300"/>
      <c r="N315" s="166"/>
      <c r="O315" s="318"/>
    </row>
    <row r="316" spans="2:15" s="228" customFormat="1" ht="18.75">
      <c r="B316" s="302"/>
      <c r="C316" s="302"/>
      <c r="K316" s="302"/>
      <c r="L316" s="302"/>
      <c r="M316" s="300"/>
      <c r="N316" s="166"/>
      <c r="O316" s="318"/>
    </row>
    <row r="317" spans="2:15" s="228" customFormat="1" ht="18.75">
      <c r="B317" s="302"/>
      <c r="C317" s="302"/>
      <c r="K317" s="302"/>
      <c r="L317" s="302"/>
      <c r="M317" s="300"/>
      <c r="N317" s="166"/>
      <c r="O317" s="318"/>
    </row>
    <row r="318" spans="2:15" s="228" customFormat="1" ht="18.75">
      <c r="B318" s="302"/>
      <c r="C318" s="302"/>
      <c r="K318" s="302"/>
      <c r="L318" s="302"/>
      <c r="M318" s="300"/>
      <c r="N318" s="166"/>
      <c r="O318" s="318"/>
    </row>
    <row r="319" spans="2:15" s="228" customFormat="1" ht="18.75">
      <c r="B319" s="302"/>
      <c r="C319" s="302"/>
      <c r="K319" s="302"/>
      <c r="L319" s="302"/>
      <c r="M319" s="300"/>
      <c r="N319" s="166"/>
      <c r="O319" s="318"/>
    </row>
    <row r="320" spans="2:15" s="228" customFormat="1" ht="18.75">
      <c r="B320" s="302"/>
      <c r="C320" s="302"/>
      <c r="K320" s="302"/>
      <c r="L320" s="302"/>
      <c r="M320" s="300"/>
      <c r="N320" s="166"/>
      <c r="O320" s="318"/>
    </row>
    <row r="321" spans="2:15" s="228" customFormat="1" ht="18.75">
      <c r="B321" s="302"/>
      <c r="C321" s="302"/>
      <c r="K321" s="302"/>
      <c r="L321" s="302"/>
      <c r="M321" s="300"/>
      <c r="N321" s="166"/>
      <c r="O321" s="318"/>
    </row>
    <row r="322" spans="2:15" s="228" customFormat="1" ht="18.75">
      <c r="B322" s="302"/>
      <c r="C322" s="302"/>
      <c r="K322" s="302"/>
      <c r="L322" s="302"/>
      <c r="M322" s="300"/>
      <c r="N322" s="166"/>
      <c r="O322" s="318"/>
    </row>
    <row r="323" spans="2:15" s="228" customFormat="1" ht="18.75">
      <c r="B323" s="302"/>
      <c r="C323" s="302"/>
      <c r="K323" s="302"/>
      <c r="L323" s="302"/>
      <c r="M323" s="300"/>
      <c r="N323" s="166"/>
      <c r="O323" s="318"/>
    </row>
    <row r="324" spans="2:15" s="228" customFormat="1" ht="18.75">
      <c r="B324" s="302"/>
      <c r="C324" s="302"/>
      <c r="K324" s="302"/>
      <c r="L324" s="302"/>
      <c r="M324" s="300"/>
      <c r="N324" s="166"/>
      <c r="O324" s="318"/>
    </row>
    <row r="325" spans="2:15" s="228" customFormat="1" ht="18.75">
      <c r="B325" s="302"/>
      <c r="C325" s="302"/>
      <c r="K325" s="302"/>
      <c r="L325" s="302"/>
      <c r="M325" s="300"/>
      <c r="N325" s="166"/>
      <c r="O325" s="318"/>
    </row>
    <row r="326" spans="2:15" s="228" customFormat="1" ht="18.75">
      <c r="B326" s="302"/>
      <c r="C326" s="302"/>
      <c r="K326" s="302"/>
      <c r="L326" s="302"/>
      <c r="M326" s="300"/>
      <c r="N326" s="166"/>
      <c r="O326" s="318"/>
    </row>
    <row r="327" spans="2:15" s="228" customFormat="1" ht="18.75">
      <c r="B327" s="302"/>
      <c r="C327" s="302"/>
      <c r="K327" s="302"/>
      <c r="L327" s="302"/>
      <c r="M327" s="300"/>
      <c r="N327" s="166"/>
      <c r="O327" s="318"/>
    </row>
    <row r="328" spans="2:15" s="228" customFormat="1" ht="18.75">
      <c r="B328" s="302"/>
      <c r="C328" s="302"/>
      <c r="K328" s="302"/>
      <c r="L328" s="302"/>
      <c r="M328" s="300"/>
      <c r="N328" s="166"/>
      <c r="O328" s="318"/>
    </row>
    <row r="329" spans="2:15" s="228" customFormat="1" ht="18.75">
      <c r="B329" s="302"/>
      <c r="C329" s="302"/>
      <c r="K329" s="302"/>
      <c r="L329" s="302"/>
      <c r="M329" s="300"/>
      <c r="N329" s="166"/>
      <c r="O329" s="318"/>
    </row>
    <row r="330" spans="2:15" s="228" customFormat="1" ht="18.75">
      <c r="B330" s="302"/>
      <c r="C330" s="302"/>
      <c r="K330" s="302"/>
      <c r="L330" s="302"/>
      <c r="M330" s="300"/>
      <c r="N330" s="166"/>
      <c r="O330" s="318"/>
    </row>
    <row r="331" spans="2:15" s="228" customFormat="1" ht="18.75">
      <c r="B331" s="302"/>
      <c r="C331" s="302"/>
      <c r="K331" s="302"/>
      <c r="L331" s="302"/>
      <c r="M331" s="300"/>
      <c r="N331" s="166"/>
      <c r="O331" s="318"/>
    </row>
    <row r="332" spans="2:15" s="228" customFormat="1" ht="18.75">
      <c r="B332" s="302"/>
      <c r="C332" s="302"/>
      <c r="K332" s="302"/>
      <c r="L332" s="302"/>
      <c r="M332" s="300"/>
      <c r="N332" s="166"/>
      <c r="O332" s="318"/>
    </row>
    <row r="333" spans="2:15" s="228" customFormat="1" ht="18.75">
      <c r="B333" s="302"/>
      <c r="C333" s="302"/>
      <c r="K333" s="302"/>
      <c r="L333" s="302"/>
      <c r="M333" s="300"/>
      <c r="N333" s="166"/>
      <c r="O333" s="318"/>
    </row>
    <row r="334" spans="2:15" s="228" customFormat="1" ht="18.75">
      <c r="B334" s="302"/>
      <c r="C334" s="302"/>
      <c r="K334" s="302"/>
      <c r="L334" s="302"/>
      <c r="M334" s="300"/>
      <c r="N334" s="166"/>
      <c r="O334" s="318"/>
    </row>
    <row r="335" spans="2:15" s="228" customFormat="1" ht="18.75">
      <c r="B335" s="302"/>
      <c r="C335" s="302"/>
      <c r="K335" s="302"/>
      <c r="L335" s="302"/>
      <c r="M335" s="300"/>
      <c r="N335" s="166"/>
      <c r="O335" s="318"/>
    </row>
    <row r="336" spans="2:15" s="228" customFormat="1" ht="18.75">
      <c r="B336" s="302"/>
      <c r="C336" s="302"/>
      <c r="K336" s="302"/>
      <c r="L336" s="302"/>
      <c r="M336" s="300"/>
      <c r="N336" s="166"/>
      <c r="O336" s="318"/>
    </row>
    <row r="337" spans="2:15" s="228" customFormat="1" ht="18.75">
      <c r="B337" s="302"/>
      <c r="C337" s="302"/>
      <c r="K337" s="302"/>
      <c r="L337" s="302"/>
      <c r="M337" s="300"/>
      <c r="N337" s="166"/>
      <c r="O337" s="318"/>
    </row>
    <row r="338" spans="2:15" s="228" customFormat="1" ht="18.75">
      <c r="B338" s="302"/>
      <c r="C338" s="302"/>
      <c r="K338" s="302"/>
      <c r="L338" s="302"/>
      <c r="M338" s="300"/>
      <c r="N338" s="166"/>
      <c r="O338" s="318"/>
    </row>
    <row r="339" spans="2:15" s="228" customFormat="1" ht="18.75">
      <c r="B339" s="302"/>
      <c r="C339" s="302"/>
      <c r="K339" s="302"/>
      <c r="L339" s="302"/>
      <c r="M339" s="300"/>
      <c r="N339" s="166"/>
      <c r="O339" s="318"/>
    </row>
    <row r="340" spans="2:15" s="228" customFormat="1" ht="18.75">
      <c r="B340" s="302"/>
      <c r="C340" s="302"/>
      <c r="K340" s="302"/>
      <c r="L340" s="302"/>
      <c r="M340" s="300"/>
      <c r="N340" s="166"/>
      <c r="O340" s="318"/>
    </row>
    <row r="341" spans="2:15" s="228" customFormat="1" ht="18.75">
      <c r="B341" s="302"/>
      <c r="C341" s="302"/>
      <c r="K341" s="302"/>
      <c r="L341" s="302"/>
      <c r="M341" s="300"/>
      <c r="N341" s="166"/>
      <c r="O341" s="318"/>
    </row>
    <row r="342" spans="2:15" s="228" customFormat="1" ht="18.75">
      <c r="B342" s="302"/>
      <c r="C342" s="302"/>
      <c r="K342" s="302"/>
      <c r="L342" s="302"/>
      <c r="M342" s="300"/>
      <c r="N342" s="166"/>
      <c r="O342" s="318"/>
    </row>
    <row r="343" spans="2:15" s="228" customFormat="1" ht="18.75">
      <c r="B343" s="302"/>
      <c r="C343" s="302"/>
      <c r="K343" s="302"/>
      <c r="L343" s="302"/>
      <c r="M343" s="300"/>
      <c r="N343" s="166"/>
      <c r="O343" s="318"/>
    </row>
    <row r="344" spans="2:15" s="228" customFormat="1" ht="18.75">
      <c r="B344" s="302"/>
      <c r="C344" s="302"/>
      <c r="K344" s="302"/>
      <c r="L344" s="302"/>
      <c r="M344" s="300"/>
      <c r="N344" s="166"/>
      <c r="O344" s="318"/>
    </row>
    <row r="345" spans="2:15" s="228" customFormat="1" ht="18.75">
      <c r="B345" s="302"/>
      <c r="C345" s="302"/>
      <c r="K345" s="302"/>
      <c r="L345" s="302"/>
      <c r="M345" s="300"/>
      <c r="N345" s="166"/>
      <c r="O345" s="318"/>
    </row>
    <row r="346" spans="2:15" s="228" customFormat="1" ht="18.75">
      <c r="B346" s="302"/>
      <c r="C346" s="302"/>
      <c r="K346" s="302"/>
      <c r="L346" s="302"/>
      <c r="M346" s="300"/>
      <c r="N346" s="166"/>
      <c r="O346" s="318"/>
    </row>
    <row r="347" spans="2:15" s="228" customFormat="1" ht="18.75">
      <c r="B347" s="302"/>
      <c r="C347" s="302"/>
      <c r="K347" s="302"/>
      <c r="L347" s="302"/>
      <c r="M347" s="300"/>
      <c r="N347" s="166"/>
      <c r="O347" s="318"/>
    </row>
    <row r="348" spans="2:15" s="228" customFormat="1" ht="18.75">
      <c r="B348" s="302"/>
      <c r="C348" s="302"/>
      <c r="K348" s="302"/>
      <c r="L348" s="302"/>
      <c r="M348" s="300"/>
      <c r="N348" s="166"/>
      <c r="O348" s="318"/>
    </row>
    <row r="349" spans="2:15" s="228" customFormat="1" ht="18.75">
      <c r="B349" s="302"/>
      <c r="C349" s="302"/>
      <c r="K349" s="302"/>
      <c r="L349" s="302"/>
      <c r="M349" s="300"/>
      <c r="N349" s="166"/>
      <c r="O349" s="318"/>
    </row>
    <row r="350" spans="2:15" s="228" customFormat="1" ht="18.75">
      <c r="B350" s="302"/>
      <c r="C350" s="302"/>
      <c r="K350" s="302"/>
      <c r="L350" s="302"/>
      <c r="M350" s="300"/>
      <c r="N350" s="166"/>
      <c r="O350" s="318"/>
    </row>
    <row r="351" spans="2:15" s="228" customFormat="1" ht="18.75">
      <c r="B351" s="302"/>
      <c r="C351" s="302"/>
      <c r="K351" s="302"/>
      <c r="L351" s="302"/>
      <c r="M351" s="300"/>
      <c r="N351" s="166"/>
      <c r="O351" s="318"/>
    </row>
    <row r="352" spans="2:15" s="228" customFormat="1" ht="18.75">
      <c r="B352" s="302"/>
      <c r="C352" s="302"/>
      <c r="K352" s="302"/>
      <c r="L352" s="302"/>
      <c r="M352" s="300"/>
      <c r="N352" s="166"/>
      <c r="O352" s="318"/>
    </row>
    <row r="353" spans="2:15" s="228" customFormat="1" ht="18.75">
      <c r="B353" s="302"/>
      <c r="C353" s="302"/>
      <c r="K353" s="302"/>
      <c r="L353" s="302"/>
      <c r="M353" s="300"/>
      <c r="N353" s="166"/>
      <c r="O353" s="318"/>
    </row>
    <row r="354" spans="2:15" s="228" customFormat="1" ht="18.75">
      <c r="B354" s="302"/>
      <c r="C354" s="302"/>
      <c r="K354" s="302"/>
      <c r="L354" s="302"/>
      <c r="M354" s="300"/>
      <c r="N354" s="166"/>
      <c r="O354" s="318"/>
    </row>
    <row r="355" spans="2:15" s="228" customFormat="1" ht="18.75">
      <c r="B355" s="302"/>
      <c r="C355" s="302"/>
      <c r="K355" s="302"/>
      <c r="L355" s="302"/>
      <c r="M355" s="300"/>
      <c r="N355" s="166"/>
      <c r="O355" s="318"/>
    </row>
    <row r="356" spans="2:15" s="228" customFormat="1" ht="18.75">
      <c r="B356" s="302"/>
      <c r="C356" s="302"/>
      <c r="K356" s="302"/>
      <c r="L356" s="302"/>
      <c r="M356" s="300"/>
      <c r="N356" s="166"/>
      <c r="O356" s="318"/>
    </row>
    <row r="357" spans="2:15" s="228" customFormat="1" ht="18.75">
      <c r="B357" s="302"/>
      <c r="C357" s="302"/>
      <c r="K357" s="302"/>
      <c r="L357" s="302"/>
      <c r="M357" s="300"/>
      <c r="N357" s="166"/>
      <c r="O357" s="318"/>
    </row>
    <row r="358" spans="2:15" s="228" customFormat="1" ht="18.75">
      <c r="B358" s="302"/>
      <c r="C358" s="302"/>
      <c r="K358" s="302"/>
      <c r="L358" s="302"/>
      <c r="M358" s="300"/>
      <c r="N358" s="166"/>
      <c r="O358" s="318"/>
    </row>
    <row r="359" spans="2:15" s="228" customFormat="1" ht="18.75">
      <c r="B359" s="302"/>
      <c r="C359" s="302"/>
      <c r="K359" s="302"/>
      <c r="L359" s="302"/>
      <c r="M359" s="300"/>
      <c r="N359" s="166"/>
      <c r="O359" s="318"/>
    </row>
    <row r="360" spans="2:15" s="228" customFormat="1" ht="18.75">
      <c r="B360" s="302"/>
      <c r="C360" s="302"/>
      <c r="K360" s="302"/>
      <c r="L360" s="302"/>
      <c r="M360" s="300"/>
      <c r="N360" s="166"/>
      <c r="O360" s="318"/>
    </row>
    <row r="361" spans="2:15" s="228" customFormat="1" ht="18.75">
      <c r="B361" s="302"/>
      <c r="C361" s="302"/>
      <c r="K361" s="302"/>
      <c r="L361" s="302"/>
      <c r="M361" s="300"/>
      <c r="N361" s="166"/>
      <c r="O361" s="318"/>
    </row>
    <row r="362" spans="2:15" s="228" customFormat="1" ht="18.75">
      <c r="B362" s="302"/>
      <c r="C362" s="302"/>
      <c r="K362" s="302"/>
      <c r="L362" s="302"/>
      <c r="M362" s="300"/>
      <c r="N362" s="166"/>
      <c r="O362" s="318"/>
    </row>
    <row r="363" spans="2:15" s="228" customFormat="1" ht="18.75">
      <c r="B363" s="302"/>
      <c r="C363" s="302"/>
      <c r="K363" s="302"/>
      <c r="L363" s="302"/>
      <c r="M363" s="300"/>
      <c r="N363" s="166"/>
      <c r="O363" s="318"/>
    </row>
    <row r="364" spans="2:15" s="228" customFormat="1" ht="18.75">
      <c r="B364" s="302"/>
      <c r="C364" s="302"/>
      <c r="K364" s="302"/>
      <c r="L364" s="302"/>
      <c r="M364" s="300"/>
      <c r="N364" s="166"/>
      <c r="O364" s="318"/>
    </row>
    <row r="365" spans="2:15" s="228" customFormat="1" ht="18.75">
      <c r="B365" s="302"/>
      <c r="C365" s="302"/>
      <c r="K365" s="302"/>
      <c r="L365" s="302"/>
      <c r="M365" s="300"/>
      <c r="N365" s="166"/>
      <c r="O365" s="318"/>
    </row>
    <row r="366" spans="2:15" s="228" customFormat="1" ht="18.75">
      <c r="B366" s="302"/>
      <c r="C366" s="302"/>
      <c r="K366" s="302"/>
      <c r="L366" s="302"/>
      <c r="M366" s="300"/>
      <c r="N366" s="166"/>
      <c r="O366" s="318"/>
    </row>
    <row r="367" spans="2:15" s="228" customFormat="1" ht="18.75">
      <c r="B367" s="302"/>
      <c r="C367" s="302"/>
      <c r="K367" s="302"/>
      <c r="L367" s="302"/>
      <c r="M367" s="300"/>
      <c r="N367" s="166"/>
      <c r="O367" s="318"/>
    </row>
    <row r="368" spans="2:15" s="228" customFormat="1" ht="18.75">
      <c r="B368" s="302"/>
      <c r="C368" s="302"/>
      <c r="K368" s="302"/>
      <c r="L368" s="302"/>
      <c r="M368" s="300"/>
      <c r="N368" s="166"/>
      <c r="O368" s="318"/>
    </row>
    <row r="369" spans="2:15" s="228" customFormat="1" ht="18.75">
      <c r="B369" s="302"/>
      <c r="C369" s="302"/>
      <c r="K369" s="302"/>
      <c r="L369" s="302"/>
      <c r="M369" s="300"/>
      <c r="N369" s="166"/>
      <c r="O369" s="318"/>
    </row>
    <row r="370" spans="2:15" s="228" customFormat="1" ht="18.75">
      <c r="B370" s="302"/>
      <c r="C370" s="302"/>
      <c r="K370" s="302"/>
      <c r="L370" s="302"/>
      <c r="M370" s="300"/>
      <c r="N370" s="166"/>
      <c r="O370" s="318"/>
    </row>
    <row r="371" spans="2:15" s="228" customFormat="1" ht="18.75">
      <c r="B371" s="302"/>
      <c r="C371" s="302"/>
      <c r="K371" s="302"/>
      <c r="L371" s="302"/>
      <c r="M371" s="300"/>
      <c r="N371" s="166"/>
      <c r="O371" s="318"/>
    </row>
    <row r="372" spans="2:15" s="228" customFormat="1" ht="18.75">
      <c r="B372" s="302"/>
      <c r="C372" s="302"/>
      <c r="K372" s="302"/>
      <c r="L372" s="302"/>
      <c r="M372" s="300"/>
      <c r="N372" s="166"/>
      <c r="O372" s="318"/>
    </row>
    <row r="373" spans="2:15" s="228" customFormat="1" ht="18.75">
      <c r="B373" s="302"/>
      <c r="C373" s="302"/>
      <c r="K373" s="302"/>
      <c r="L373" s="302"/>
      <c r="M373" s="300"/>
      <c r="N373" s="166"/>
      <c r="O373" s="318"/>
    </row>
    <row r="374" spans="2:15" s="228" customFormat="1" ht="18.75">
      <c r="B374" s="302"/>
      <c r="C374" s="302"/>
      <c r="K374" s="302"/>
      <c r="L374" s="302"/>
      <c r="M374" s="300"/>
      <c r="N374" s="166"/>
      <c r="O374" s="318"/>
    </row>
    <row r="375" spans="2:15" s="228" customFormat="1" ht="18.75">
      <c r="B375" s="302"/>
      <c r="C375" s="302"/>
      <c r="K375" s="302"/>
      <c r="L375" s="302"/>
      <c r="M375" s="300"/>
      <c r="N375" s="166"/>
      <c r="O375" s="318"/>
    </row>
    <row r="376" spans="2:15" s="228" customFormat="1" ht="18.75">
      <c r="B376" s="302"/>
      <c r="C376" s="302"/>
      <c r="K376" s="302"/>
      <c r="L376" s="302"/>
      <c r="M376" s="300"/>
      <c r="N376" s="166"/>
      <c r="O376" s="318"/>
    </row>
    <row r="377" spans="2:15" s="228" customFormat="1" ht="18.75">
      <c r="B377" s="302"/>
      <c r="C377" s="302"/>
      <c r="K377" s="302"/>
      <c r="L377" s="302"/>
      <c r="M377" s="300"/>
      <c r="N377" s="166"/>
      <c r="O377" s="318"/>
    </row>
    <row r="378" spans="2:15" s="228" customFormat="1" ht="18.75">
      <c r="B378" s="302"/>
      <c r="C378" s="302"/>
      <c r="K378" s="302"/>
      <c r="L378" s="302"/>
      <c r="M378" s="300"/>
      <c r="N378" s="166"/>
      <c r="O378" s="318"/>
    </row>
    <row r="379" spans="2:15" s="228" customFormat="1" ht="18.75">
      <c r="B379" s="302"/>
      <c r="C379" s="302"/>
      <c r="K379" s="302"/>
      <c r="L379" s="302"/>
      <c r="M379" s="300"/>
      <c r="N379" s="166"/>
      <c r="O379" s="318"/>
    </row>
    <row r="380" spans="2:15" s="228" customFormat="1" ht="18.75">
      <c r="B380" s="302"/>
      <c r="C380" s="302"/>
      <c r="K380" s="302"/>
      <c r="L380" s="302"/>
      <c r="M380" s="300"/>
      <c r="N380" s="166"/>
      <c r="O380" s="318"/>
    </row>
    <row r="381" spans="2:15" s="228" customFormat="1" ht="18.75">
      <c r="B381" s="302"/>
      <c r="C381" s="302"/>
      <c r="K381" s="302"/>
      <c r="L381" s="302"/>
      <c r="M381" s="300"/>
      <c r="N381" s="166"/>
      <c r="O381" s="318"/>
    </row>
    <row r="382" spans="2:15" s="228" customFormat="1" ht="18.75">
      <c r="B382" s="302"/>
      <c r="C382" s="302"/>
      <c r="K382" s="302"/>
      <c r="L382" s="302"/>
      <c r="M382" s="300"/>
      <c r="N382" s="166"/>
      <c r="O382" s="318"/>
    </row>
    <row r="383" spans="2:15" s="228" customFormat="1" ht="18.75">
      <c r="B383" s="302"/>
      <c r="C383" s="302"/>
      <c r="K383" s="302"/>
      <c r="L383" s="302"/>
      <c r="M383" s="300"/>
      <c r="N383" s="166"/>
      <c r="O383" s="318"/>
    </row>
    <row r="384" spans="2:15" s="228" customFormat="1" ht="18.75">
      <c r="B384" s="302"/>
      <c r="C384" s="302"/>
      <c r="K384" s="302"/>
      <c r="L384" s="302"/>
      <c r="M384" s="300"/>
      <c r="N384" s="166"/>
      <c r="O384" s="318"/>
    </row>
    <row r="385" spans="2:15" s="228" customFormat="1" ht="18.75">
      <c r="B385" s="302"/>
      <c r="C385" s="302"/>
      <c r="K385" s="302"/>
      <c r="L385" s="302"/>
      <c r="M385" s="300"/>
      <c r="N385" s="166"/>
      <c r="O385" s="318"/>
    </row>
    <row r="386" spans="2:15" s="228" customFormat="1" ht="18.75">
      <c r="B386" s="302"/>
      <c r="C386" s="302"/>
      <c r="K386" s="302"/>
      <c r="L386" s="302"/>
      <c r="M386" s="300"/>
      <c r="N386" s="166"/>
      <c r="O386" s="318"/>
    </row>
    <row r="387" spans="2:15" s="228" customFormat="1" ht="18.75">
      <c r="B387" s="302"/>
      <c r="C387" s="302"/>
      <c r="K387" s="302"/>
      <c r="L387" s="302"/>
      <c r="M387" s="300"/>
      <c r="N387" s="166"/>
      <c r="O387" s="318"/>
    </row>
    <row r="388" spans="2:15" s="228" customFormat="1" ht="18.75">
      <c r="B388" s="302"/>
      <c r="C388" s="302"/>
      <c r="K388" s="302"/>
      <c r="L388" s="302"/>
      <c r="M388" s="300"/>
      <c r="N388" s="166"/>
      <c r="O388" s="318"/>
    </row>
    <row r="389" spans="2:15" s="228" customFormat="1" ht="18.75">
      <c r="B389" s="302"/>
      <c r="C389" s="302"/>
      <c r="K389" s="302"/>
      <c r="L389" s="302"/>
      <c r="M389" s="300"/>
      <c r="N389" s="166"/>
      <c r="O389" s="318"/>
    </row>
    <row r="390" spans="2:15" s="228" customFormat="1" ht="18.75">
      <c r="B390" s="302"/>
      <c r="C390" s="302"/>
      <c r="K390" s="302"/>
      <c r="L390" s="302"/>
      <c r="M390" s="300"/>
      <c r="N390" s="166"/>
      <c r="O390" s="318"/>
    </row>
    <row r="391" spans="2:15" s="228" customFormat="1" ht="18.75">
      <c r="B391" s="302"/>
      <c r="C391" s="302"/>
      <c r="K391" s="302"/>
      <c r="L391" s="302"/>
      <c r="M391" s="300"/>
      <c r="N391" s="166"/>
      <c r="O391" s="318"/>
    </row>
    <row r="392" spans="2:15" s="228" customFormat="1" ht="18.75">
      <c r="B392" s="302"/>
      <c r="C392" s="302"/>
      <c r="K392" s="302"/>
      <c r="L392" s="302"/>
      <c r="M392" s="300"/>
      <c r="N392" s="166"/>
      <c r="O392" s="318"/>
    </row>
    <row r="393" spans="2:15" s="228" customFormat="1" ht="18.75">
      <c r="B393" s="302"/>
      <c r="C393" s="302"/>
      <c r="K393" s="302"/>
      <c r="L393" s="302"/>
      <c r="M393" s="300"/>
      <c r="N393" s="166"/>
      <c r="O393" s="318"/>
    </row>
    <row r="394" spans="2:15" s="228" customFormat="1" ht="18.75">
      <c r="B394" s="302"/>
      <c r="C394" s="302"/>
      <c r="K394" s="302"/>
      <c r="L394" s="302"/>
      <c r="M394" s="300"/>
      <c r="N394" s="166"/>
      <c r="O394" s="318"/>
    </row>
    <row r="395" spans="2:15" s="228" customFormat="1" ht="18.75">
      <c r="B395" s="302"/>
      <c r="C395" s="302"/>
      <c r="K395" s="302"/>
      <c r="L395" s="302"/>
      <c r="M395" s="300"/>
      <c r="N395" s="166"/>
      <c r="O395" s="318"/>
    </row>
    <row r="396" spans="2:15" s="228" customFormat="1" ht="18.75">
      <c r="B396" s="302"/>
      <c r="C396" s="302"/>
      <c r="K396" s="302"/>
      <c r="L396" s="302"/>
      <c r="M396" s="300"/>
      <c r="N396" s="166"/>
      <c r="O396" s="318"/>
    </row>
    <row r="397" spans="2:15" s="228" customFormat="1" ht="18.75">
      <c r="B397" s="302"/>
      <c r="C397" s="302"/>
      <c r="K397" s="302"/>
      <c r="L397" s="302"/>
      <c r="M397" s="300"/>
      <c r="N397" s="166"/>
      <c r="O397" s="318"/>
    </row>
    <row r="398" spans="2:15" s="228" customFormat="1" ht="18.75">
      <c r="B398" s="302"/>
      <c r="C398" s="302"/>
      <c r="K398" s="302"/>
      <c r="L398" s="302"/>
      <c r="M398" s="300"/>
      <c r="N398" s="166"/>
      <c r="O398" s="318"/>
    </row>
    <row r="399" spans="2:15" s="228" customFormat="1" ht="18.75">
      <c r="B399" s="302"/>
      <c r="C399" s="302"/>
      <c r="K399" s="302"/>
      <c r="L399" s="302"/>
      <c r="M399" s="300"/>
      <c r="N399" s="166"/>
      <c r="O399" s="318"/>
    </row>
    <row r="400" spans="2:15" s="228" customFormat="1" ht="18.75">
      <c r="B400" s="302"/>
      <c r="C400" s="302"/>
      <c r="K400" s="302"/>
      <c r="L400" s="302"/>
      <c r="M400" s="300"/>
      <c r="N400" s="166"/>
      <c r="O400" s="318"/>
    </row>
    <row r="401" spans="2:15" s="228" customFormat="1" ht="18.75">
      <c r="B401" s="302"/>
      <c r="C401" s="302"/>
      <c r="K401" s="302"/>
      <c r="L401" s="302"/>
      <c r="M401" s="300"/>
      <c r="N401" s="166"/>
      <c r="O401" s="318"/>
    </row>
    <row r="402" spans="2:15" s="228" customFormat="1" ht="18.75">
      <c r="B402" s="302"/>
      <c r="C402" s="302"/>
      <c r="K402" s="302"/>
      <c r="L402" s="302"/>
      <c r="M402" s="300"/>
      <c r="N402" s="166"/>
      <c r="O402" s="318"/>
    </row>
    <row r="403" spans="2:15" s="228" customFormat="1" ht="18.75">
      <c r="B403" s="302"/>
      <c r="C403" s="302"/>
      <c r="K403" s="302"/>
      <c r="L403" s="302"/>
      <c r="M403" s="300"/>
      <c r="N403" s="166"/>
      <c r="O403" s="318"/>
    </row>
    <row r="404" spans="2:15" s="228" customFormat="1" ht="18.75">
      <c r="B404" s="302"/>
      <c r="C404" s="302"/>
      <c r="K404" s="302"/>
      <c r="L404" s="302"/>
      <c r="M404" s="300"/>
      <c r="N404" s="166"/>
      <c r="O404" s="318"/>
    </row>
    <row r="405" spans="2:15" s="228" customFormat="1" ht="18.75">
      <c r="B405" s="302"/>
      <c r="C405" s="302"/>
      <c r="K405" s="302"/>
      <c r="L405" s="302"/>
      <c r="M405" s="300"/>
      <c r="N405" s="166"/>
      <c r="O405" s="318"/>
    </row>
    <row r="406" spans="2:15" s="228" customFormat="1" ht="18.75">
      <c r="B406" s="302"/>
      <c r="C406" s="302"/>
      <c r="K406" s="302"/>
      <c r="L406" s="302"/>
      <c r="M406" s="300"/>
      <c r="N406" s="166"/>
      <c r="O406" s="318"/>
    </row>
    <row r="407" spans="2:15" s="228" customFormat="1" ht="18.75">
      <c r="B407" s="302"/>
      <c r="C407" s="302"/>
      <c r="K407" s="302"/>
      <c r="L407" s="302"/>
      <c r="M407" s="300"/>
      <c r="N407" s="166"/>
      <c r="O407" s="318"/>
    </row>
    <row r="408" spans="2:15" s="228" customFormat="1" ht="18.75">
      <c r="B408" s="302"/>
      <c r="C408" s="302"/>
      <c r="K408" s="302"/>
      <c r="L408" s="302"/>
      <c r="M408" s="300"/>
      <c r="N408" s="166"/>
      <c r="O408" s="318"/>
    </row>
    <row r="409" spans="2:15" s="228" customFormat="1" ht="18.75">
      <c r="B409" s="302"/>
      <c r="C409" s="302"/>
      <c r="K409" s="302"/>
      <c r="L409" s="302"/>
      <c r="M409" s="300"/>
      <c r="N409" s="166"/>
      <c r="O409" s="318"/>
    </row>
    <row r="410" spans="2:15" s="228" customFormat="1" ht="18.75">
      <c r="B410" s="302"/>
      <c r="C410" s="302"/>
      <c r="K410" s="302"/>
      <c r="L410" s="302"/>
      <c r="M410" s="300"/>
      <c r="N410" s="166"/>
      <c r="O410" s="318"/>
    </row>
    <row r="411" spans="2:15" s="228" customFormat="1" ht="18.75">
      <c r="B411" s="302"/>
      <c r="C411" s="302"/>
      <c r="K411" s="302"/>
      <c r="L411" s="302"/>
      <c r="M411" s="300"/>
      <c r="N411" s="166"/>
      <c r="O411" s="318"/>
    </row>
    <row r="412" spans="2:15" s="228" customFormat="1" ht="18.75">
      <c r="B412" s="302"/>
      <c r="C412" s="302"/>
      <c r="K412" s="302"/>
      <c r="L412" s="302"/>
      <c r="M412" s="300"/>
      <c r="N412" s="166"/>
      <c r="O412" s="318"/>
    </row>
    <row r="413" spans="2:15" s="228" customFormat="1" ht="18.75">
      <c r="B413" s="302"/>
      <c r="C413" s="302"/>
      <c r="K413" s="302"/>
      <c r="L413" s="302"/>
      <c r="M413" s="300"/>
      <c r="N413" s="166"/>
      <c r="O413" s="318"/>
    </row>
    <row r="414" spans="2:15" s="228" customFormat="1" ht="18.75">
      <c r="B414" s="302"/>
      <c r="C414" s="302"/>
      <c r="K414" s="302"/>
      <c r="L414" s="302"/>
      <c r="M414" s="300"/>
      <c r="N414" s="166"/>
      <c r="O414" s="318"/>
    </row>
    <row r="415" spans="2:15" s="228" customFormat="1" ht="18.75">
      <c r="B415" s="302"/>
      <c r="C415" s="302"/>
      <c r="K415" s="302"/>
      <c r="L415" s="302"/>
      <c r="M415" s="300"/>
      <c r="N415" s="166"/>
      <c r="O415" s="318"/>
    </row>
    <row r="416" spans="2:15" s="228" customFormat="1" ht="18.75">
      <c r="B416" s="302"/>
      <c r="C416" s="302"/>
      <c r="K416" s="302"/>
      <c r="L416" s="302"/>
      <c r="M416" s="300"/>
      <c r="N416" s="166"/>
      <c r="O416" s="318"/>
    </row>
    <row r="417" spans="2:15" s="228" customFormat="1" ht="18.75">
      <c r="B417" s="302"/>
      <c r="C417" s="302"/>
      <c r="K417" s="302"/>
      <c r="L417" s="302"/>
      <c r="M417" s="300"/>
      <c r="N417" s="166"/>
      <c r="O417" s="318"/>
    </row>
    <row r="418" spans="2:15" s="228" customFormat="1" ht="18.75">
      <c r="B418" s="302"/>
      <c r="C418" s="302"/>
      <c r="K418" s="302"/>
      <c r="L418" s="302"/>
      <c r="M418" s="300"/>
      <c r="N418" s="166"/>
      <c r="O418" s="318"/>
    </row>
    <row r="419" spans="2:15" s="228" customFormat="1" ht="18.75">
      <c r="B419" s="302"/>
      <c r="C419" s="302"/>
      <c r="K419" s="302"/>
      <c r="L419" s="302"/>
      <c r="M419" s="300"/>
      <c r="N419" s="166"/>
      <c r="O419" s="318"/>
    </row>
    <row r="420" spans="2:15" s="228" customFormat="1" ht="18.75">
      <c r="B420" s="302"/>
      <c r="C420" s="302"/>
      <c r="K420" s="302"/>
      <c r="L420" s="302"/>
      <c r="M420" s="300"/>
      <c r="N420" s="166"/>
      <c r="O420" s="318"/>
    </row>
    <row r="421" spans="2:15" s="228" customFormat="1" ht="18.75">
      <c r="B421" s="302"/>
      <c r="C421" s="302"/>
      <c r="K421" s="302"/>
      <c r="L421" s="302"/>
      <c r="M421" s="300"/>
      <c r="N421" s="166"/>
      <c r="O421" s="318"/>
    </row>
    <row r="422" spans="2:15" s="228" customFormat="1" ht="18.75">
      <c r="B422" s="302"/>
      <c r="C422" s="302"/>
      <c r="K422" s="302"/>
      <c r="L422" s="302"/>
      <c r="M422" s="300"/>
      <c r="N422" s="166"/>
      <c r="O422" s="318"/>
    </row>
    <row r="423" spans="2:15" s="228" customFormat="1" ht="18.75">
      <c r="B423" s="302"/>
      <c r="C423" s="302"/>
      <c r="K423" s="302"/>
      <c r="L423" s="302"/>
      <c r="M423" s="300"/>
      <c r="N423" s="166"/>
      <c r="O423" s="318"/>
    </row>
    <row r="424" spans="2:15" s="228" customFormat="1" ht="18.75">
      <c r="B424" s="302"/>
      <c r="C424" s="302"/>
      <c r="K424" s="302"/>
      <c r="L424" s="302"/>
      <c r="M424" s="300"/>
      <c r="N424" s="166"/>
      <c r="O424" s="318"/>
    </row>
    <row r="425" spans="2:15" s="228" customFormat="1" ht="18.75">
      <c r="B425" s="302"/>
      <c r="C425" s="302"/>
      <c r="K425" s="302"/>
      <c r="L425" s="302"/>
      <c r="M425" s="300"/>
      <c r="N425" s="166"/>
      <c r="O425" s="318"/>
    </row>
    <row r="426" spans="2:15" s="228" customFormat="1" ht="18.75">
      <c r="B426" s="302"/>
      <c r="C426" s="302"/>
      <c r="K426" s="302"/>
      <c r="L426" s="302"/>
      <c r="M426" s="300"/>
      <c r="N426" s="166"/>
      <c r="O426" s="318"/>
    </row>
    <row r="427" spans="2:15" s="228" customFormat="1" ht="18.75">
      <c r="B427" s="302"/>
      <c r="C427" s="302"/>
      <c r="K427" s="302"/>
      <c r="L427" s="302"/>
      <c r="M427" s="300"/>
      <c r="N427" s="166"/>
      <c r="O427" s="318"/>
    </row>
    <row r="428" spans="2:15" s="228" customFormat="1" ht="18.75">
      <c r="B428" s="302"/>
      <c r="C428" s="302"/>
      <c r="K428" s="302"/>
      <c r="L428" s="302"/>
      <c r="M428" s="300"/>
      <c r="N428" s="166"/>
      <c r="O428" s="318"/>
    </row>
    <row r="429" spans="2:15" s="228" customFormat="1" ht="18.75">
      <c r="B429" s="302"/>
      <c r="C429" s="302"/>
      <c r="K429" s="302"/>
      <c r="L429" s="302"/>
      <c r="M429" s="300"/>
      <c r="N429" s="166"/>
      <c r="O429" s="318"/>
    </row>
    <row r="430" spans="2:15" s="228" customFormat="1" ht="18.75">
      <c r="B430" s="302"/>
      <c r="C430" s="302"/>
      <c r="K430" s="302"/>
      <c r="L430" s="302"/>
      <c r="M430" s="300"/>
      <c r="N430" s="166"/>
      <c r="O430" s="318"/>
    </row>
    <row r="431" spans="2:15" s="228" customFormat="1" ht="18.75">
      <c r="B431" s="302"/>
      <c r="C431" s="302"/>
      <c r="K431" s="302"/>
      <c r="L431" s="302"/>
      <c r="M431" s="300"/>
      <c r="N431" s="166"/>
      <c r="O431" s="318"/>
    </row>
    <row r="432" spans="2:15" s="228" customFormat="1" ht="18.75">
      <c r="B432" s="302"/>
      <c r="C432" s="302"/>
      <c r="K432" s="302"/>
      <c r="L432" s="302"/>
      <c r="M432" s="300"/>
      <c r="N432" s="166"/>
      <c r="O432" s="318"/>
    </row>
    <row r="433" spans="2:15" s="228" customFormat="1" ht="18.75">
      <c r="B433" s="302"/>
      <c r="C433" s="302"/>
      <c r="K433" s="302"/>
      <c r="L433" s="302"/>
      <c r="M433" s="300"/>
      <c r="N433" s="166"/>
      <c r="O433" s="318"/>
    </row>
    <row r="434" spans="2:15" s="228" customFormat="1" ht="18.75">
      <c r="B434" s="302"/>
      <c r="C434" s="302"/>
      <c r="K434" s="302"/>
      <c r="L434" s="302"/>
      <c r="M434" s="300"/>
      <c r="N434" s="166"/>
      <c r="O434" s="318"/>
    </row>
    <row r="435" spans="2:15" s="228" customFormat="1" ht="18.75">
      <c r="B435" s="302"/>
      <c r="C435" s="302"/>
      <c r="K435" s="302"/>
      <c r="L435" s="302"/>
      <c r="M435" s="300"/>
      <c r="N435" s="166"/>
      <c r="O435" s="318"/>
    </row>
    <row r="436" spans="2:15" s="228" customFormat="1" ht="18.75">
      <c r="B436" s="302"/>
      <c r="C436" s="302"/>
      <c r="K436" s="302"/>
      <c r="L436" s="302"/>
      <c r="M436" s="300"/>
      <c r="N436" s="166"/>
      <c r="O436" s="318"/>
    </row>
    <row r="437" spans="2:15" s="228" customFormat="1" ht="18.75">
      <c r="B437" s="302"/>
      <c r="C437" s="302"/>
      <c r="K437" s="302"/>
      <c r="L437" s="302"/>
      <c r="M437" s="300"/>
      <c r="N437" s="166"/>
      <c r="O437" s="318"/>
    </row>
    <row r="438" spans="2:15" s="228" customFormat="1" ht="18.75">
      <c r="B438" s="302"/>
      <c r="C438" s="302"/>
      <c r="K438" s="302"/>
      <c r="L438" s="302"/>
      <c r="M438" s="300"/>
      <c r="N438" s="166"/>
      <c r="O438" s="318"/>
    </row>
    <row r="439" spans="2:15" s="228" customFormat="1" ht="18.75">
      <c r="B439" s="302"/>
      <c r="C439" s="302"/>
      <c r="K439" s="302"/>
      <c r="L439" s="302"/>
      <c r="M439" s="300"/>
      <c r="N439" s="166"/>
      <c r="O439" s="318"/>
    </row>
    <row r="440" spans="2:15" s="228" customFormat="1" ht="18.75">
      <c r="B440" s="302"/>
      <c r="C440" s="302"/>
      <c r="K440" s="302"/>
      <c r="L440" s="302"/>
      <c r="M440" s="300"/>
      <c r="N440" s="166"/>
      <c r="O440" s="318"/>
    </row>
    <row r="441" spans="2:15" s="228" customFormat="1" ht="18.75">
      <c r="B441" s="302"/>
      <c r="C441" s="302"/>
      <c r="K441" s="302"/>
      <c r="L441" s="302"/>
      <c r="M441" s="300"/>
      <c r="N441" s="166"/>
      <c r="O441" s="318"/>
    </row>
    <row r="442" spans="2:15" s="228" customFormat="1" ht="18.75">
      <c r="B442" s="302"/>
      <c r="C442" s="302"/>
      <c r="K442" s="302"/>
      <c r="L442" s="302"/>
      <c r="M442" s="300"/>
      <c r="N442" s="166"/>
      <c r="O442" s="318"/>
    </row>
    <row r="443" spans="2:15" s="228" customFormat="1" ht="18.75">
      <c r="B443" s="302"/>
      <c r="C443" s="302"/>
      <c r="K443" s="302"/>
      <c r="L443" s="302"/>
      <c r="M443" s="300"/>
      <c r="N443" s="166"/>
      <c r="O443" s="318"/>
    </row>
    <row r="444" spans="2:15" s="228" customFormat="1" ht="18.75">
      <c r="B444" s="302"/>
      <c r="C444" s="302"/>
      <c r="K444" s="302"/>
      <c r="L444" s="302"/>
      <c r="M444" s="300"/>
      <c r="N444" s="166"/>
      <c r="O444" s="318"/>
    </row>
    <row r="445" spans="2:15" s="228" customFormat="1" ht="18.75">
      <c r="B445" s="302"/>
      <c r="C445" s="302"/>
      <c r="K445" s="302"/>
      <c r="L445" s="302"/>
      <c r="M445" s="300"/>
      <c r="N445" s="166"/>
      <c r="O445" s="318"/>
    </row>
    <row r="446" spans="2:15" s="228" customFormat="1" ht="18.75">
      <c r="B446" s="302"/>
      <c r="C446" s="302"/>
      <c r="K446" s="302"/>
      <c r="L446" s="302"/>
      <c r="M446" s="300"/>
      <c r="N446" s="166"/>
      <c r="O446" s="318"/>
    </row>
    <row r="447" spans="2:15" s="228" customFormat="1" ht="18.75">
      <c r="B447" s="302"/>
      <c r="C447" s="302"/>
      <c r="K447" s="302"/>
      <c r="L447" s="302"/>
      <c r="M447" s="300"/>
      <c r="N447" s="166"/>
      <c r="O447" s="318"/>
    </row>
    <row r="448" spans="2:15" s="228" customFormat="1" ht="18.75">
      <c r="B448" s="302"/>
      <c r="C448" s="302"/>
      <c r="K448" s="302"/>
      <c r="L448" s="302"/>
      <c r="M448" s="300"/>
      <c r="N448" s="166"/>
      <c r="O448" s="318"/>
    </row>
    <row r="449" spans="2:15" s="228" customFormat="1" ht="18.75">
      <c r="B449" s="302"/>
      <c r="C449" s="302"/>
      <c r="K449" s="302"/>
      <c r="L449" s="302"/>
      <c r="M449" s="300"/>
      <c r="N449" s="166"/>
      <c r="O449" s="318"/>
    </row>
    <row r="450" spans="2:15" s="228" customFormat="1" ht="18.75">
      <c r="B450" s="302"/>
      <c r="C450" s="302"/>
      <c r="K450" s="302"/>
      <c r="L450" s="302"/>
      <c r="M450" s="300"/>
      <c r="N450" s="166"/>
      <c r="O450" s="318"/>
    </row>
    <row r="451" spans="2:15" s="228" customFormat="1" ht="18.75">
      <c r="B451" s="302"/>
      <c r="C451" s="302"/>
      <c r="K451" s="302"/>
      <c r="L451" s="302"/>
      <c r="M451" s="300"/>
      <c r="N451" s="166"/>
      <c r="O451" s="318"/>
    </row>
    <row r="452" spans="2:15" s="228" customFormat="1" ht="18.75">
      <c r="B452" s="302"/>
      <c r="C452" s="302"/>
      <c r="K452" s="302"/>
      <c r="L452" s="302"/>
      <c r="M452" s="300"/>
      <c r="N452" s="166"/>
      <c r="O452" s="318"/>
    </row>
    <row r="453" spans="2:15" s="228" customFormat="1" ht="18.75">
      <c r="B453" s="302"/>
      <c r="C453" s="302"/>
      <c r="K453" s="302"/>
      <c r="L453" s="302"/>
      <c r="M453" s="300"/>
      <c r="N453" s="166"/>
      <c r="O453" s="318"/>
    </row>
    <row r="454" spans="2:15" s="228" customFormat="1" ht="18.75">
      <c r="B454" s="302"/>
      <c r="C454" s="302"/>
      <c r="K454" s="302"/>
      <c r="L454" s="302"/>
      <c r="M454" s="300"/>
      <c r="N454" s="166"/>
      <c r="O454" s="318"/>
    </row>
    <row r="455" spans="2:15" s="228" customFormat="1" ht="18.75">
      <c r="B455" s="302"/>
      <c r="C455" s="302"/>
      <c r="K455" s="302"/>
      <c r="L455" s="302"/>
      <c r="M455" s="300"/>
      <c r="N455" s="166"/>
      <c r="O455" s="318"/>
    </row>
    <row r="456" spans="2:15" s="228" customFormat="1" ht="18.75">
      <c r="B456" s="302"/>
      <c r="C456" s="302"/>
      <c r="K456" s="302"/>
      <c r="L456" s="302"/>
      <c r="M456" s="300"/>
      <c r="N456" s="166"/>
      <c r="O456" s="318"/>
    </row>
    <row r="457" spans="2:15" s="228" customFormat="1" ht="18.75">
      <c r="B457" s="302"/>
      <c r="C457" s="302"/>
      <c r="K457" s="302"/>
      <c r="L457" s="302"/>
      <c r="M457" s="300"/>
      <c r="N457" s="166"/>
      <c r="O457" s="318"/>
    </row>
    <row r="458" spans="2:15" s="228" customFormat="1" ht="18.75">
      <c r="B458" s="302"/>
      <c r="C458" s="302"/>
      <c r="K458" s="302"/>
      <c r="L458" s="302"/>
      <c r="M458" s="300"/>
      <c r="N458" s="166"/>
      <c r="O458" s="318"/>
    </row>
    <row r="459" spans="2:15" s="228" customFormat="1" ht="18.75">
      <c r="B459" s="302"/>
      <c r="C459" s="302"/>
      <c r="K459" s="302"/>
      <c r="L459" s="302"/>
      <c r="M459" s="300"/>
      <c r="N459" s="166"/>
      <c r="O459" s="318"/>
    </row>
    <row r="460" spans="2:15" s="228" customFormat="1" ht="18.75">
      <c r="B460" s="302"/>
      <c r="C460" s="302"/>
      <c r="K460" s="302"/>
      <c r="L460" s="302"/>
      <c r="M460" s="300"/>
      <c r="N460" s="166"/>
      <c r="O460" s="318"/>
    </row>
    <row r="461" spans="2:15" s="228" customFormat="1" ht="18.75">
      <c r="B461" s="302"/>
      <c r="C461" s="302"/>
      <c r="K461" s="302"/>
      <c r="L461" s="302"/>
      <c r="M461" s="300"/>
      <c r="N461" s="166"/>
      <c r="O461" s="318"/>
    </row>
    <row r="462" spans="2:15" s="228" customFormat="1" ht="18.75">
      <c r="B462" s="302"/>
      <c r="C462" s="302"/>
      <c r="K462" s="302"/>
      <c r="L462" s="302"/>
      <c r="M462" s="300"/>
      <c r="N462" s="166"/>
      <c r="O462" s="318"/>
    </row>
    <row r="463" spans="2:15" s="228" customFormat="1" ht="18.75">
      <c r="B463" s="302"/>
      <c r="C463" s="302"/>
      <c r="K463" s="302"/>
      <c r="L463" s="302"/>
      <c r="M463" s="300"/>
      <c r="N463" s="166"/>
      <c r="O463" s="318"/>
    </row>
    <row r="464" spans="2:15" s="228" customFormat="1" ht="18.75">
      <c r="B464" s="302"/>
      <c r="C464" s="302"/>
      <c r="K464" s="302"/>
      <c r="L464" s="302"/>
      <c r="M464" s="300"/>
      <c r="N464" s="166"/>
      <c r="O464" s="318"/>
    </row>
    <row r="465" spans="2:15" s="228" customFormat="1" ht="18.75">
      <c r="B465" s="302"/>
      <c r="C465" s="302"/>
      <c r="K465" s="302"/>
      <c r="L465" s="302"/>
      <c r="M465" s="300"/>
      <c r="N465" s="166"/>
      <c r="O465" s="318"/>
    </row>
    <row r="466" spans="2:15" s="228" customFormat="1" ht="18.75">
      <c r="B466" s="302"/>
      <c r="C466" s="302"/>
      <c r="K466" s="302"/>
      <c r="L466" s="302"/>
      <c r="M466" s="300"/>
      <c r="N466" s="166"/>
      <c r="O466" s="318"/>
    </row>
    <row r="467" spans="2:15" s="228" customFormat="1" ht="18.75">
      <c r="B467" s="302"/>
      <c r="C467" s="302"/>
      <c r="K467" s="302"/>
      <c r="L467" s="302"/>
      <c r="M467" s="300"/>
      <c r="N467" s="166"/>
      <c r="O467" s="318"/>
    </row>
    <row r="468" spans="2:15" s="228" customFormat="1" ht="18.75">
      <c r="B468" s="302"/>
      <c r="C468" s="302"/>
      <c r="K468" s="302"/>
      <c r="L468" s="302"/>
      <c r="M468" s="300"/>
      <c r="N468" s="166"/>
      <c r="O468" s="318"/>
    </row>
    <row r="469" spans="2:15" s="228" customFormat="1" ht="18.75">
      <c r="B469" s="302"/>
      <c r="C469" s="302"/>
      <c r="K469" s="302"/>
      <c r="L469" s="302"/>
      <c r="M469" s="300"/>
      <c r="N469" s="166"/>
      <c r="O469" s="318"/>
    </row>
    <row r="470" spans="2:15" s="228" customFormat="1" ht="18.75">
      <c r="B470" s="302"/>
      <c r="C470" s="302"/>
      <c r="K470" s="302"/>
      <c r="L470" s="302"/>
      <c r="M470" s="300"/>
      <c r="N470" s="166"/>
      <c r="O470" s="318"/>
    </row>
    <row r="471" spans="2:15" s="228" customFormat="1" ht="18.75">
      <c r="B471" s="302"/>
      <c r="C471" s="302"/>
      <c r="K471" s="302"/>
      <c r="L471" s="302"/>
      <c r="M471" s="300"/>
      <c r="N471" s="166"/>
      <c r="O471" s="318"/>
    </row>
    <row r="472" spans="2:15" s="228" customFormat="1" ht="18.75">
      <c r="B472" s="302"/>
      <c r="C472" s="302"/>
      <c r="K472" s="302"/>
      <c r="L472" s="302"/>
      <c r="M472" s="300"/>
      <c r="N472" s="166"/>
      <c r="O472" s="318"/>
    </row>
    <row r="473" spans="2:15" s="228" customFormat="1" ht="18.75">
      <c r="B473" s="302"/>
      <c r="C473" s="302"/>
      <c r="K473" s="302"/>
      <c r="L473" s="302"/>
      <c r="M473" s="300"/>
      <c r="N473" s="166"/>
      <c r="O473" s="318"/>
    </row>
    <row r="474" spans="2:15" s="228" customFormat="1" ht="18.75">
      <c r="B474" s="302"/>
      <c r="C474" s="302"/>
      <c r="K474" s="302"/>
      <c r="L474" s="302"/>
      <c r="M474" s="300"/>
      <c r="N474" s="166"/>
      <c r="O474" s="318"/>
    </row>
    <row r="475" spans="2:15" s="228" customFormat="1" ht="18.75">
      <c r="B475" s="302"/>
      <c r="C475" s="302"/>
      <c r="K475" s="302"/>
      <c r="L475" s="302"/>
      <c r="M475" s="300"/>
      <c r="N475" s="166"/>
      <c r="O475" s="318"/>
    </row>
    <row r="476" spans="2:15" s="228" customFormat="1" ht="18.75">
      <c r="B476" s="302"/>
      <c r="C476" s="302"/>
      <c r="K476" s="302"/>
      <c r="L476" s="302"/>
      <c r="M476" s="300"/>
      <c r="N476" s="166"/>
      <c r="O476" s="318"/>
    </row>
    <row r="477" spans="2:15" s="228" customFormat="1" ht="18.75">
      <c r="B477" s="302"/>
      <c r="C477" s="302"/>
      <c r="K477" s="302"/>
      <c r="L477" s="302"/>
      <c r="M477" s="300"/>
      <c r="N477" s="166"/>
      <c r="O477" s="318"/>
    </row>
    <row r="478" spans="2:15" s="228" customFormat="1" ht="18.75">
      <c r="B478" s="302"/>
      <c r="C478" s="302"/>
      <c r="K478" s="302"/>
      <c r="L478" s="302"/>
      <c r="M478" s="300"/>
      <c r="N478" s="166"/>
      <c r="O478" s="318"/>
    </row>
    <row r="479" spans="2:15" s="228" customFormat="1" ht="18.75">
      <c r="B479" s="302"/>
      <c r="C479" s="302"/>
      <c r="K479" s="302"/>
      <c r="L479" s="302"/>
      <c r="M479" s="300"/>
      <c r="N479" s="166"/>
      <c r="O479" s="318"/>
    </row>
    <row r="480" spans="2:15" s="228" customFormat="1" ht="18.75">
      <c r="B480" s="302"/>
      <c r="C480" s="302"/>
      <c r="K480" s="302"/>
      <c r="L480" s="302"/>
      <c r="M480" s="300"/>
      <c r="N480" s="166"/>
      <c r="O480" s="318"/>
    </row>
    <row r="481" spans="2:15" s="228" customFormat="1" ht="18.75">
      <c r="B481" s="302"/>
      <c r="C481" s="302"/>
      <c r="K481" s="302"/>
      <c r="L481" s="302"/>
      <c r="M481" s="300"/>
      <c r="N481" s="166"/>
      <c r="O481" s="318"/>
    </row>
    <row r="482" spans="2:15" s="228" customFormat="1" ht="18.75">
      <c r="B482" s="302"/>
      <c r="C482" s="302"/>
      <c r="K482" s="302"/>
      <c r="L482" s="302"/>
      <c r="M482" s="300"/>
      <c r="N482" s="166"/>
      <c r="O482" s="318"/>
    </row>
    <row r="483" spans="2:15" s="228" customFormat="1" ht="18.75">
      <c r="B483" s="302"/>
      <c r="C483" s="302"/>
      <c r="K483" s="302"/>
      <c r="L483" s="302"/>
      <c r="M483" s="300"/>
      <c r="N483" s="166"/>
      <c r="O483" s="318"/>
    </row>
    <row r="484" spans="2:15" s="228" customFormat="1" ht="18.75">
      <c r="B484" s="302"/>
      <c r="C484" s="302"/>
      <c r="K484" s="302"/>
      <c r="L484" s="302"/>
      <c r="M484" s="300"/>
      <c r="N484" s="166"/>
      <c r="O484" s="318"/>
    </row>
    <row r="485" spans="2:15" s="228" customFormat="1" ht="18.75">
      <c r="B485" s="302"/>
      <c r="C485" s="302"/>
      <c r="K485" s="302"/>
      <c r="L485" s="302"/>
      <c r="M485" s="300"/>
      <c r="N485" s="166"/>
      <c r="O485" s="318"/>
    </row>
    <row r="486" spans="2:15" s="228" customFormat="1" ht="18.75">
      <c r="B486" s="302"/>
      <c r="C486" s="302"/>
      <c r="K486" s="302"/>
      <c r="L486" s="302"/>
      <c r="M486" s="300"/>
      <c r="N486" s="166"/>
      <c r="O486" s="318"/>
    </row>
    <row r="487" spans="2:15" s="228" customFormat="1" ht="18.75">
      <c r="B487" s="302"/>
      <c r="C487" s="302"/>
      <c r="K487" s="302"/>
      <c r="L487" s="302"/>
      <c r="M487" s="300"/>
      <c r="N487" s="166"/>
      <c r="O487" s="318"/>
    </row>
    <row r="488" spans="2:15" s="228" customFormat="1" ht="18.75">
      <c r="B488" s="302"/>
      <c r="C488" s="302"/>
      <c r="K488" s="302"/>
      <c r="L488" s="302"/>
      <c r="M488" s="300"/>
      <c r="N488" s="166"/>
      <c r="O488" s="318"/>
    </row>
    <row r="489" spans="2:15" s="228" customFormat="1" ht="18.75">
      <c r="B489" s="302"/>
      <c r="C489" s="302"/>
      <c r="K489" s="302"/>
      <c r="L489" s="302"/>
      <c r="M489" s="300"/>
      <c r="N489" s="166"/>
      <c r="O489" s="318"/>
    </row>
    <row r="490" spans="2:15" s="228" customFormat="1" ht="18.75">
      <c r="B490" s="302"/>
      <c r="C490" s="302"/>
      <c r="K490" s="302"/>
      <c r="L490" s="302"/>
      <c r="M490" s="300"/>
      <c r="N490" s="166"/>
      <c r="O490" s="318"/>
    </row>
    <row r="491" spans="2:15" s="228" customFormat="1" ht="18.75">
      <c r="B491" s="302"/>
      <c r="C491" s="302"/>
      <c r="K491" s="302"/>
      <c r="L491" s="302"/>
      <c r="M491" s="300"/>
      <c r="N491" s="166"/>
      <c r="O491" s="318"/>
    </row>
    <row r="492" spans="2:15" s="228" customFormat="1" ht="18.75">
      <c r="B492" s="302"/>
      <c r="C492" s="302"/>
      <c r="K492" s="302"/>
      <c r="L492" s="302"/>
      <c r="M492" s="300"/>
      <c r="N492" s="166"/>
      <c r="O492" s="318"/>
    </row>
    <row r="493" spans="2:15" s="228" customFormat="1" ht="18.75">
      <c r="B493" s="302"/>
      <c r="C493" s="302"/>
      <c r="K493" s="302"/>
      <c r="L493" s="302"/>
      <c r="M493" s="300"/>
      <c r="N493" s="166"/>
      <c r="O493" s="318"/>
    </row>
    <row r="494" spans="2:15" s="228" customFormat="1" ht="18.75">
      <c r="B494" s="302"/>
      <c r="C494" s="302"/>
      <c r="K494" s="302"/>
      <c r="L494" s="302"/>
      <c r="M494" s="300"/>
      <c r="N494" s="166"/>
      <c r="O494" s="318"/>
    </row>
    <row r="495" spans="2:15" s="228" customFormat="1" ht="18.75">
      <c r="B495" s="302"/>
      <c r="C495" s="302"/>
      <c r="K495" s="302"/>
      <c r="L495" s="302"/>
      <c r="M495" s="300"/>
      <c r="N495" s="166"/>
      <c r="O495" s="318"/>
    </row>
    <row r="496" spans="2:15" s="228" customFormat="1" ht="18.75">
      <c r="B496" s="302"/>
      <c r="C496" s="302"/>
      <c r="K496" s="302"/>
      <c r="L496" s="302"/>
      <c r="M496" s="300"/>
      <c r="N496" s="166"/>
      <c r="O496" s="318"/>
    </row>
    <row r="497" spans="2:15" s="228" customFormat="1" ht="18.75">
      <c r="B497" s="302"/>
      <c r="C497" s="302"/>
      <c r="K497" s="302"/>
      <c r="L497" s="302"/>
      <c r="M497" s="300"/>
      <c r="N497" s="166"/>
      <c r="O497" s="318"/>
    </row>
    <row r="498" spans="2:15" s="228" customFormat="1" ht="18.75">
      <c r="B498" s="302"/>
      <c r="C498" s="302"/>
      <c r="K498" s="302"/>
      <c r="L498" s="302"/>
      <c r="M498" s="300"/>
      <c r="N498" s="166"/>
      <c r="O498" s="318"/>
    </row>
    <row r="499" spans="2:15" s="228" customFormat="1" ht="18.75">
      <c r="B499" s="302"/>
      <c r="C499" s="302"/>
      <c r="K499" s="302"/>
      <c r="L499" s="302"/>
      <c r="M499" s="300"/>
      <c r="N499" s="166"/>
      <c r="O499" s="318"/>
    </row>
    <row r="500" spans="2:15" s="228" customFormat="1" ht="18.75">
      <c r="B500" s="302"/>
      <c r="C500" s="302"/>
      <c r="K500" s="302"/>
      <c r="L500" s="302"/>
      <c r="M500" s="300"/>
      <c r="N500" s="166"/>
      <c r="O500" s="318"/>
    </row>
    <row r="501" spans="2:15" s="228" customFormat="1" ht="18.75">
      <c r="B501" s="302"/>
      <c r="C501" s="302"/>
      <c r="K501" s="302"/>
      <c r="L501" s="302"/>
      <c r="M501" s="300"/>
      <c r="N501" s="166"/>
      <c r="O501" s="318"/>
    </row>
    <row r="502" spans="2:15" s="228" customFormat="1" ht="18.75">
      <c r="B502" s="302"/>
      <c r="C502" s="302"/>
      <c r="K502" s="302"/>
      <c r="L502" s="302"/>
      <c r="M502" s="300"/>
      <c r="N502" s="166"/>
      <c r="O502" s="318"/>
    </row>
    <row r="503" spans="2:15" s="228" customFormat="1" ht="18.75">
      <c r="B503" s="302"/>
      <c r="C503" s="302"/>
      <c r="K503" s="302"/>
      <c r="L503" s="302"/>
      <c r="M503" s="300"/>
      <c r="N503" s="166"/>
      <c r="O503" s="318"/>
    </row>
    <row r="504" spans="2:15" s="228" customFormat="1" ht="18.75">
      <c r="B504" s="302"/>
      <c r="C504" s="302"/>
      <c r="K504" s="302"/>
      <c r="L504" s="302"/>
      <c r="M504" s="300"/>
      <c r="N504" s="166"/>
      <c r="O504" s="318"/>
    </row>
    <row r="505" spans="2:15" s="228" customFormat="1" ht="18.75">
      <c r="B505" s="302"/>
      <c r="C505" s="302"/>
      <c r="K505" s="302"/>
      <c r="L505" s="302"/>
      <c r="M505" s="300"/>
      <c r="N505" s="166"/>
      <c r="O505" s="318"/>
    </row>
    <row r="506" spans="2:15" s="228" customFormat="1" ht="18.75">
      <c r="B506" s="302"/>
      <c r="C506" s="302"/>
      <c r="K506" s="302"/>
      <c r="L506" s="302"/>
      <c r="M506" s="300"/>
      <c r="N506" s="166"/>
      <c r="O506" s="318"/>
    </row>
    <row r="507" spans="2:15" s="228" customFormat="1" ht="18.75">
      <c r="B507" s="302"/>
      <c r="C507" s="302"/>
      <c r="K507" s="302"/>
      <c r="L507" s="302"/>
      <c r="M507" s="300"/>
      <c r="N507" s="166"/>
      <c r="O507" s="318"/>
    </row>
    <row r="508" spans="1:15" s="228" customFormat="1" ht="18.75">
      <c r="A508" s="233"/>
      <c r="B508" s="234"/>
      <c r="C508" s="234"/>
      <c r="D508" s="233"/>
      <c r="E508" s="235"/>
      <c r="F508" s="235"/>
      <c r="G508" s="235"/>
      <c r="H508" s="235"/>
      <c r="I508" s="235"/>
      <c r="J508" s="235"/>
      <c r="K508" s="236"/>
      <c r="L508" s="236"/>
      <c r="M508" s="300"/>
      <c r="N508" s="166"/>
      <c r="O508" s="318"/>
    </row>
    <row r="509" spans="1:15" s="228" customFormat="1" ht="18.75">
      <c r="A509" s="233"/>
      <c r="B509" s="234"/>
      <c r="C509" s="234"/>
      <c r="D509" s="233"/>
      <c r="E509" s="235"/>
      <c r="F509" s="235"/>
      <c r="G509" s="235"/>
      <c r="H509" s="235"/>
      <c r="I509" s="235"/>
      <c r="J509" s="235"/>
      <c r="K509" s="236"/>
      <c r="L509" s="236"/>
      <c r="M509" s="300"/>
      <c r="N509" s="166"/>
      <c r="O509" s="318"/>
    </row>
    <row r="510" spans="1:15" s="228" customFormat="1" ht="18.75">
      <c r="A510" s="233"/>
      <c r="B510" s="234"/>
      <c r="C510" s="234"/>
      <c r="D510" s="233"/>
      <c r="E510" s="235"/>
      <c r="F510" s="235"/>
      <c r="G510" s="235"/>
      <c r="H510" s="235"/>
      <c r="I510" s="235"/>
      <c r="J510" s="235"/>
      <c r="K510" s="236"/>
      <c r="L510" s="236"/>
      <c r="M510" s="300"/>
      <c r="N510" s="166"/>
      <c r="O510" s="318"/>
    </row>
    <row r="511" spans="1:15" s="228" customFormat="1" ht="18.75">
      <c r="A511" s="233"/>
      <c r="B511" s="234"/>
      <c r="C511" s="234"/>
      <c r="D511" s="233"/>
      <c r="E511" s="235"/>
      <c r="F511" s="235"/>
      <c r="G511" s="235"/>
      <c r="H511" s="235"/>
      <c r="I511" s="235"/>
      <c r="J511" s="235"/>
      <c r="K511" s="236"/>
      <c r="L511" s="236"/>
      <c r="M511" s="300"/>
      <c r="N511" s="166"/>
      <c r="O511" s="318"/>
    </row>
  </sheetData>
  <sheetProtection/>
  <mergeCells count="3">
    <mergeCell ref="A2:O2"/>
    <mergeCell ref="A4:D4"/>
    <mergeCell ref="E4:O4"/>
  </mergeCells>
  <printOptions horizontalCentered="1"/>
  <pageMargins left="0.2361111111111111" right="0.07847222222222222" top="0.5506944444444445" bottom="0.5076388888888889" header="0.3104166666666667" footer="0.3104166666666667"/>
  <pageSetup firstPageNumber="1" useFirstPageNumber="1" horizontalDpi="600" verticalDpi="600" orientation="portrait" paperSize="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334"/>
  <sheetViews>
    <sheetView showZeros="0" view="pageBreakPreview" zoomScale="115" zoomScaleSheetLayoutView="115" workbookViewId="0" topLeftCell="A1">
      <selection activeCell="A2" sqref="A2:G2"/>
    </sheetView>
  </sheetViews>
  <sheetFormatPr defaultColWidth="8.875" defaultRowHeight="13.5"/>
  <cols>
    <col min="1" max="1" width="15.75390625" style="14" customWidth="1"/>
    <col min="2" max="2" width="37.875" style="187" customWidth="1"/>
    <col min="3" max="3" width="15.00390625" style="188" customWidth="1"/>
    <col min="4" max="4" width="15.00390625" style="189" hidden="1" customWidth="1"/>
    <col min="5" max="5" width="8.875" style="190" hidden="1" customWidth="1"/>
    <col min="6" max="6" width="8.875" style="14" hidden="1" customWidth="1"/>
    <col min="7" max="7" width="15.375" style="191" customWidth="1"/>
    <col min="8" max="16384" width="8.875" style="14" customWidth="1"/>
  </cols>
  <sheetData>
    <row r="1" spans="1:5" ht="15" customHeight="1">
      <c r="A1" s="3" t="s">
        <v>321</v>
      </c>
      <c r="D1" s="192"/>
      <c r="E1" s="193"/>
    </row>
    <row r="2" spans="1:9" ht="42" customHeight="1">
      <c r="A2" s="194" t="s">
        <v>322</v>
      </c>
      <c r="B2" s="194"/>
      <c r="C2" s="194"/>
      <c r="D2" s="194"/>
      <c r="E2" s="194"/>
      <c r="F2" s="194"/>
      <c r="G2" s="194"/>
      <c r="H2" s="195"/>
      <c r="I2" s="195"/>
    </row>
    <row r="3" spans="2:7" s="186" customFormat="1" ht="27.75" customHeight="1">
      <c r="B3" s="196"/>
      <c r="C3" s="197"/>
      <c r="D3" s="198"/>
      <c r="E3" s="199"/>
      <c r="G3" s="200" t="s">
        <v>2</v>
      </c>
    </row>
    <row r="4" spans="1:7" s="186" customFormat="1" ht="27.75" customHeight="1">
      <c r="A4" s="201" t="s">
        <v>323</v>
      </c>
      <c r="B4" s="202" t="s">
        <v>324</v>
      </c>
      <c r="C4" s="203" t="s">
        <v>325</v>
      </c>
      <c r="D4" s="204" t="s">
        <v>326</v>
      </c>
      <c r="E4" s="205" t="s">
        <v>327</v>
      </c>
      <c r="F4" s="206" t="s">
        <v>328</v>
      </c>
      <c r="G4" s="207" t="s">
        <v>329</v>
      </c>
    </row>
    <row r="5" spans="1:7" s="186" customFormat="1" ht="27.75" customHeight="1">
      <c r="A5" s="208" t="s">
        <v>306</v>
      </c>
      <c r="B5" s="208"/>
      <c r="C5" s="209">
        <f>39745.83+C330</f>
        <v>43954.62</v>
      </c>
      <c r="D5" s="210"/>
      <c r="E5" s="205"/>
      <c r="F5" s="211"/>
      <c r="G5" s="212">
        <f>G6+G71+G74+G90+G104+G108+G125+G183+G217+G231+G245+G289+G297+G304+G310+G315+G329+G330+0.02</f>
        <v>51806.547399999996</v>
      </c>
    </row>
    <row r="6" spans="1:7" ht="13.5">
      <c r="A6" s="213" t="s">
        <v>330</v>
      </c>
      <c r="B6" s="214" t="s">
        <v>331</v>
      </c>
      <c r="C6" s="215">
        <v>4890.502666</v>
      </c>
      <c r="E6" s="216"/>
      <c r="G6" s="217">
        <f>G7+G13+G15+G19+G21+G27+G31+G33+G35+G38+G40+G42+G44+G46+G51+G55+G58+G69</f>
        <v>4152.1974</v>
      </c>
    </row>
    <row r="7" spans="1:7" ht="13.5">
      <c r="A7" s="213" t="s">
        <v>332</v>
      </c>
      <c r="B7" s="214" t="s">
        <v>333</v>
      </c>
      <c r="C7" s="215">
        <v>32.8408</v>
      </c>
      <c r="G7" s="217">
        <f>SUM(G8:G12)</f>
        <v>85.495</v>
      </c>
    </row>
    <row r="8" spans="1:7" ht="13.5">
      <c r="A8" s="218">
        <v>2010101</v>
      </c>
      <c r="B8" s="214" t="s">
        <v>334</v>
      </c>
      <c r="C8" s="215">
        <v>1.1954</v>
      </c>
      <c r="G8" s="217">
        <v>68.12</v>
      </c>
    </row>
    <row r="9" spans="1:7" ht="13.5">
      <c r="A9" s="218">
        <v>2010102</v>
      </c>
      <c r="B9" s="214" t="s">
        <v>335</v>
      </c>
      <c r="C9" s="215">
        <v>3.153</v>
      </c>
      <c r="G9" s="217"/>
    </row>
    <row r="10" spans="1:7" ht="13.5">
      <c r="A10" s="218">
        <v>2010104</v>
      </c>
      <c r="B10" s="214" t="s">
        <v>336</v>
      </c>
      <c r="C10" s="215">
        <v>0.588</v>
      </c>
      <c r="G10" s="217"/>
    </row>
    <row r="11" spans="1:7" ht="13.5">
      <c r="A11" s="218">
        <v>2010108</v>
      </c>
      <c r="B11" s="214" t="s">
        <v>337</v>
      </c>
      <c r="C11" s="215">
        <v>17.4044</v>
      </c>
      <c r="G11" s="217">
        <v>16.575</v>
      </c>
    </row>
    <row r="12" spans="1:7" ht="13.5">
      <c r="A12" s="218">
        <v>2010199</v>
      </c>
      <c r="B12" s="214" t="s">
        <v>338</v>
      </c>
      <c r="C12" s="215">
        <v>10.5</v>
      </c>
      <c r="G12" s="217">
        <v>0.8</v>
      </c>
    </row>
    <row r="13" spans="1:7" ht="13.5">
      <c r="A13" s="213" t="s">
        <v>339</v>
      </c>
      <c r="B13" s="214" t="s">
        <v>340</v>
      </c>
      <c r="C13" s="215">
        <v>120.154574</v>
      </c>
      <c r="G13" s="217">
        <v>186.26</v>
      </c>
    </row>
    <row r="14" spans="1:7" ht="13.5">
      <c r="A14" s="218">
        <v>2010202</v>
      </c>
      <c r="B14" s="214" t="s">
        <v>335</v>
      </c>
      <c r="C14" s="215">
        <v>120.154574</v>
      </c>
      <c r="G14" s="217">
        <v>186.26</v>
      </c>
    </row>
    <row r="15" spans="1:7" ht="13.5">
      <c r="A15" s="213" t="s">
        <v>341</v>
      </c>
      <c r="B15" s="214" t="s">
        <v>342</v>
      </c>
      <c r="C15" s="215">
        <v>4066.225961</v>
      </c>
      <c r="G15" s="217">
        <f>SUM(G16:G18)</f>
        <v>2575.18</v>
      </c>
    </row>
    <row r="16" spans="1:7" ht="13.5">
      <c r="A16" s="219">
        <v>2010301</v>
      </c>
      <c r="B16" s="214" t="s">
        <v>334</v>
      </c>
      <c r="C16" s="215">
        <v>0</v>
      </c>
      <c r="G16" s="217">
        <v>2310.96</v>
      </c>
    </row>
    <row r="17" spans="1:7" ht="13.5">
      <c r="A17" s="219" t="s">
        <v>343</v>
      </c>
      <c r="B17" s="214" t="s">
        <v>335</v>
      </c>
      <c r="C17" s="215">
        <v>3818.998777</v>
      </c>
      <c r="G17" s="217">
        <v>35.22</v>
      </c>
    </row>
    <row r="18" spans="1:7" ht="13.5">
      <c r="A18" s="219" t="s">
        <v>344</v>
      </c>
      <c r="B18" s="214" t="s">
        <v>345</v>
      </c>
      <c r="C18" s="215">
        <v>247.227184</v>
      </c>
      <c r="G18" s="217">
        <v>229</v>
      </c>
    </row>
    <row r="19" spans="1:7" ht="13.5">
      <c r="A19" s="213" t="s">
        <v>346</v>
      </c>
      <c r="B19" s="214" t="s">
        <v>347</v>
      </c>
      <c r="C19" s="215">
        <v>14.929187</v>
      </c>
      <c r="G19" s="217">
        <v>0</v>
      </c>
    </row>
    <row r="20" spans="1:7" ht="13.5">
      <c r="A20" s="219" t="s">
        <v>348</v>
      </c>
      <c r="B20" s="214" t="s">
        <v>349</v>
      </c>
      <c r="C20" s="215">
        <v>14.929187</v>
      </c>
      <c r="G20" s="217">
        <v>0</v>
      </c>
    </row>
    <row r="21" spans="1:7" ht="13.5">
      <c r="A21" s="213" t="s">
        <v>350</v>
      </c>
      <c r="B21" s="214" t="s">
        <v>351</v>
      </c>
      <c r="C21" s="215">
        <v>38.9482</v>
      </c>
      <c r="G21" s="217">
        <f>SUM(G22:G26)</f>
        <v>186.6824</v>
      </c>
    </row>
    <row r="22" spans="1:7" ht="13.5">
      <c r="A22" s="219" t="s">
        <v>352</v>
      </c>
      <c r="B22" s="214" t="s">
        <v>353</v>
      </c>
      <c r="C22" s="215">
        <v>1.584</v>
      </c>
      <c r="G22" s="217">
        <v>0</v>
      </c>
    </row>
    <row r="23" spans="1:7" ht="13.5">
      <c r="A23" s="219">
        <v>2010505</v>
      </c>
      <c r="B23" s="214" t="s">
        <v>354</v>
      </c>
      <c r="C23" s="215">
        <v>0</v>
      </c>
      <c r="G23" s="217">
        <v>26.51</v>
      </c>
    </row>
    <row r="24" spans="1:7" ht="13.5">
      <c r="A24" s="219" t="s">
        <v>355</v>
      </c>
      <c r="B24" s="214" t="s">
        <v>356</v>
      </c>
      <c r="C24" s="215">
        <v>0.057</v>
      </c>
      <c r="G24" s="217">
        <v>0</v>
      </c>
    </row>
    <row r="25" spans="1:7" ht="13.5">
      <c r="A25" s="219" t="s">
        <v>357</v>
      </c>
      <c r="B25" s="214" t="s">
        <v>358</v>
      </c>
      <c r="C25" s="215">
        <v>0.5172</v>
      </c>
      <c r="G25" s="217">
        <v>0.1724</v>
      </c>
    </row>
    <row r="26" spans="1:7" ht="13.5">
      <c r="A26" s="219" t="s">
        <v>359</v>
      </c>
      <c r="B26" s="214" t="s">
        <v>360</v>
      </c>
      <c r="C26" s="215">
        <v>36.79</v>
      </c>
      <c r="G26" s="217">
        <v>160</v>
      </c>
    </row>
    <row r="27" spans="1:7" ht="13.5">
      <c r="A27" s="213" t="s">
        <v>361</v>
      </c>
      <c r="B27" s="214" t="s">
        <v>362</v>
      </c>
      <c r="C27" s="215">
        <v>16.981502</v>
      </c>
      <c r="G27" s="217">
        <f>SUM(G28:G30)</f>
        <v>116.62</v>
      </c>
    </row>
    <row r="28" spans="1:7" ht="13.5">
      <c r="A28" s="213">
        <v>2010601</v>
      </c>
      <c r="B28" s="214" t="s">
        <v>334</v>
      </c>
      <c r="C28" s="215">
        <v>0</v>
      </c>
      <c r="G28" s="217">
        <v>95.51</v>
      </c>
    </row>
    <row r="29" spans="1:7" ht="13.5">
      <c r="A29" s="213">
        <v>2010602</v>
      </c>
      <c r="B29" s="214" t="s">
        <v>335</v>
      </c>
      <c r="C29" s="215">
        <v>0</v>
      </c>
      <c r="G29" s="217">
        <v>3.91</v>
      </c>
    </row>
    <row r="30" spans="1:7" ht="13.5">
      <c r="A30" s="218">
        <v>2010699</v>
      </c>
      <c r="B30" s="214" t="s">
        <v>363</v>
      </c>
      <c r="C30" s="215">
        <v>16.981502</v>
      </c>
      <c r="G30" s="217">
        <v>17.2</v>
      </c>
    </row>
    <row r="31" spans="1:7" ht="13.5">
      <c r="A31" s="213" t="s">
        <v>364</v>
      </c>
      <c r="B31" s="214" t="s">
        <v>365</v>
      </c>
      <c r="C31" s="215">
        <v>11.417</v>
      </c>
      <c r="G31" s="217">
        <v>21.42</v>
      </c>
    </row>
    <row r="32" spans="1:7" ht="13.5">
      <c r="A32" s="219" t="s">
        <v>366</v>
      </c>
      <c r="B32" s="214" t="s">
        <v>367</v>
      </c>
      <c r="C32" s="215">
        <v>11.417</v>
      </c>
      <c r="G32" s="217">
        <v>21.42</v>
      </c>
    </row>
    <row r="33" spans="1:7" ht="13.5">
      <c r="A33" s="213" t="s">
        <v>368</v>
      </c>
      <c r="B33" s="214" t="s">
        <v>369</v>
      </c>
      <c r="C33" s="215">
        <v>6.787</v>
      </c>
      <c r="G33" s="217">
        <v>0</v>
      </c>
    </row>
    <row r="34" spans="1:7" ht="13.5">
      <c r="A34" s="219" t="s">
        <v>370</v>
      </c>
      <c r="B34" s="214" t="s">
        <v>371</v>
      </c>
      <c r="C34" s="215">
        <v>6.787</v>
      </c>
      <c r="G34" s="217">
        <v>0</v>
      </c>
    </row>
    <row r="35" spans="1:7" ht="13.5">
      <c r="A35" s="213" t="s">
        <v>372</v>
      </c>
      <c r="B35" s="214" t="s">
        <v>373</v>
      </c>
      <c r="C35" s="215">
        <v>3.979787</v>
      </c>
      <c r="G35" s="217">
        <v>87.84</v>
      </c>
    </row>
    <row r="36" spans="1:7" ht="13.5">
      <c r="A36" s="219" t="s">
        <v>374</v>
      </c>
      <c r="B36" s="214" t="s">
        <v>334</v>
      </c>
      <c r="C36" s="215">
        <v>3.299987</v>
      </c>
      <c r="G36" s="217">
        <v>87.84</v>
      </c>
    </row>
    <row r="37" spans="1:7" ht="13.5">
      <c r="A37" s="219" t="s">
        <v>375</v>
      </c>
      <c r="B37" s="214" t="s">
        <v>376</v>
      </c>
      <c r="C37" s="215">
        <v>0.6798</v>
      </c>
      <c r="G37" s="217">
        <v>0</v>
      </c>
    </row>
    <row r="38" spans="1:7" ht="13.5">
      <c r="A38" s="213" t="s">
        <v>377</v>
      </c>
      <c r="B38" s="214" t="s">
        <v>378</v>
      </c>
      <c r="C38" s="215">
        <v>1.302</v>
      </c>
      <c r="G38" s="217">
        <v>0</v>
      </c>
    </row>
    <row r="39" spans="1:7" ht="13.5">
      <c r="A39" s="219" t="s">
        <v>379</v>
      </c>
      <c r="B39" s="214" t="s">
        <v>380</v>
      </c>
      <c r="C39" s="215">
        <v>1.302</v>
      </c>
      <c r="G39" s="217">
        <v>0</v>
      </c>
    </row>
    <row r="40" spans="1:7" ht="13.5">
      <c r="A40" s="213" t="s">
        <v>381</v>
      </c>
      <c r="B40" s="214" t="s">
        <v>382</v>
      </c>
      <c r="C40" s="215">
        <v>39.3539</v>
      </c>
      <c r="G40" s="217">
        <v>0.65</v>
      </c>
    </row>
    <row r="41" spans="1:7" ht="13.5">
      <c r="A41" s="219" t="s">
        <v>383</v>
      </c>
      <c r="B41" s="214" t="s">
        <v>384</v>
      </c>
      <c r="C41" s="215">
        <v>39.3539</v>
      </c>
      <c r="G41" s="217">
        <v>0.65</v>
      </c>
    </row>
    <row r="42" spans="1:7" ht="13.5">
      <c r="A42" s="213" t="s">
        <v>385</v>
      </c>
      <c r="B42" s="214" t="s">
        <v>386</v>
      </c>
      <c r="C42" s="215">
        <v>0.404</v>
      </c>
      <c r="G42" s="217">
        <v>39.4</v>
      </c>
    </row>
    <row r="43" spans="1:7" ht="13.5">
      <c r="A43" s="219" t="s">
        <v>387</v>
      </c>
      <c r="B43" s="214" t="s">
        <v>388</v>
      </c>
      <c r="C43" s="215">
        <v>0.404</v>
      </c>
      <c r="G43" s="217">
        <v>39.4</v>
      </c>
    </row>
    <row r="44" spans="1:7" ht="13.5">
      <c r="A44" s="213" t="s">
        <v>389</v>
      </c>
      <c r="B44" s="214" t="s">
        <v>390</v>
      </c>
      <c r="C44" s="215">
        <v>0.2</v>
      </c>
      <c r="G44" s="217">
        <v>0</v>
      </c>
    </row>
    <row r="45" spans="1:7" ht="13.5">
      <c r="A45" s="219" t="s">
        <v>391</v>
      </c>
      <c r="B45" s="214" t="s">
        <v>392</v>
      </c>
      <c r="C45" s="215">
        <v>0.2</v>
      </c>
      <c r="G45" s="217">
        <v>0</v>
      </c>
    </row>
    <row r="46" spans="1:7" ht="13.5">
      <c r="A46" s="213" t="s">
        <v>393</v>
      </c>
      <c r="B46" s="214" t="s">
        <v>394</v>
      </c>
      <c r="C46" s="215">
        <v>11.8191</v>
      </c>
      <c r="G46" s="217">
        <v>47.3</v>
      </c>
    </row>
    <row r="47" spans="1:7" ht="13.5">
      <c r="A47" s="213">
        <v>20112901</v>
      </c>
      <c r="B47" s="214" t="s">
        <v>334</v>
      </c>
      <c r="C47" s="215">
        <v>0</v>
      </c>
      <c r="G47" s="217">
        <v>34.42</v>
      </c>
    </row>
    <row r="48" spans="1:7" ht="13.5">
      <c r="A48" s="219" t="s">
        <v>395</v>
      </c>
      <c r="B48" s="214" t="s">
        <v>335</v>
      </c>
      <c r="C48" s="215">
        <v>4</v>
      </c>
      <c r="G48" s="217">
        <v>2.88</v>
      </c>
    </row>
    <row r="49" spans="1:7" ht="13.5">
      <c r="A49" s="219" t="s">
        <v>396</v>
      </c>
      <c r="B49" s="214" t="s">
        <v>397</v>
      </c>
      <c r="C49" s="215">
        <v>0</v>
      </c>
      <c r="G49" s="217">
        <v>0</v>
      </c>
    </row>
    <row r="50" spans="1:7" ht="13.5">
      <c r="A50" s="219" t="s">
        <v>398</v>
      </c>
      <c r="B50" s="214" t="s">
        <v>399</v>
      </c>
      <c r="C50" s="215">
        <v>7.8191</v>
      </c>
      <c r="G50" s="217">
        <v>10</v>
      </c>
    </row>
    <row r="51" spans="1:7" ht="13.5">
      <c r="A51" s="213" t="s">
        <v>400</v>
      </c>
      <c r="B51" s="214" t="s">
        <v>401</v>
      </c>
      <c r="C51" s="215">
        <v>305.142108</v>
      </c>
      <c r="G51" s="217">
        <v>361.45</v>
      </c>
    </row>
    <row r="52" spans="1:7" ht="13.5">
      <c r="A52" s="213">
        <v>2013201</v>
      </c>
      <c r="B52" s="214" t="s">
        <v>334</v>
      </c>
      <c r="C52" s="215">
        <v>0</v>
      </c>
      <c r="G52" s="217">
        <v>59.48</v>
      </c>
    </row>
    <row r="53" spans="1:7" ht="13.5">
      <c r="A53" s="213">
        <v>2013202</v>
      </c>
      <c r="B53" s="214" t="s">
        <v>335</v>
      </c>
      <c r="C53" s="215">
        <v>0</v>
      </c>
      <c r="G53" s="217">
        <v>149.14</v>
      </c>
    </row>
    <row r="54" spans="1:7" ht="13.5">
      <c r="A54" s="219" t="s">
        <v>402</v>
      </c>
      <c r="B54" s="214" t="s">
        <v>403</v>
      </c>
      <c r="C54" s="215">
        <v>305.142108</v>
      </c>
      <c r="G54" s="217">
        <v>152.83</v>
      </c>
    </row>
    <row r="55" spans="1:7" ht="13.5">
      <c r="A55" s="213" t="s">
        <v>404</v>
      </c>
      <c r="B55" s="214" t="s">
        <v>405</v>
      </c>
      <c r="C55" s="215">
        <v>75.90994</v>
      </c>
      <c r="G55" s="217">
        <v>86.2</v>
      </c>
    </row>
    <row r="56" spans="1:7" ht="13.5">
      <c r="A56" s="213">
        <v>2013650</v>
      </c>
      <c r="B56" s="214" t="s">
        <v>406</v>
      </c>
      <c r="C56" s="215">
        <v>0</v>
      </c>
      <c r="G56" s="217">
        <v>3.9</v>
      </c>
    </row>
    <row r="57" spans="1:7" ht="13.5">
      <c r="A57" s="219" t="s">
        <v>407</v>
      </c>
      <c r="B57" s="214" t="s">
        <v>405</v>
      </c>
      <c r="C57" s="215">
        <v>75.90994</v>
      </c>
      <c r="G57" s="217">
        <v>82.3</v>
      </c>
    </row>
    <row r="58" spans="1:7" ht="13.5">
      <c r="A58" s="213" t="s">
        <v>408</v>
      </c>
      <c r="B58" s="214" t="s">
        <v>409</v>
      </c>
      <c r="C58" s="215">
        <v>15.029416</v>
      </c>
      <c r="G58" s="217">
        <v>139.69</v>
      </c>
    </row>
    <row r="59" spans="1:7" ht="13.5">
      <c r="A59" s="219">
        <v>2013801</v>
      </c>
      <c r="B59" s="214" t="s">
        <v>334</v>
      </c>
      <c r="C59" s="215">
        <v>0</v>
      </c>
      <c r="G59" s="217">
        <v>123.15</v>
      </c>
    </row>
    <row r="60" spans="1:7" ht="13.5">
      <c r="A60" s="219" t="s">
        <v>410</v>
      </c>
      <c r="B60" s="214" t="s">
        <v>335</v>
      </c>
      <c r="C60" s="215">
        <v>6.825216</v>
      </c>
      <c r="G60" s="217">
        <v>4.38</v>
      </c>
    </row>
    <row r="61" spans="1:7" ht="13.5">
      <c r="A61" s="219" t="s">
        <v>411</v>
      </c>
      <c r="B61" s="214" t="s">
        <v>412</v>
      </c>
      <c r="C61" s="215">
        <v>5.2724</v>
      </c>
      <c r="G61" s="217">
        <v>7.4</v>
      </c>
    </row>
    <row r="62" spans="1:7" ht="13.5">
      <c r="A62" s="213">
        <v>2013805</v>
      </c>
      <c r="B62" s="214" t="s">
        <v>413</v>
      </c>
      <c r="C62" s="215">
        <v>0</v>
      </c>
      <c r="G62" s="217">
        <v>0.28</v>
      </c>
    </row>
    <row r="63" spans="1:7" ht="13.5">
      <c r="A63" s="213">
        <v>2013810</v>
      </c>
      <c r="B63" s="214" t="s">
        <v>414</v>
      </c>
      <c r="C63" s="215">
        <v>0</v>
      </c>
      <c r="G63" s="217">
        <v>0.14</v>
      </c>
    </row>
    <row r="64" spans="1:7" ht="13.5">
      <c r="A64" s="219" t="s">
        <v>415</v>
      </c>
      <c r="B64" s="214" t="s">
        <v>416</v>
      </c>
      <c r="C64" s="215">
        <v>0.84</v>
      </c>
      <c r="G64" s="217">
        <v>0.756</v>
      </c>
    </row>
    <row r="65" spans="1:7" ht="13.5">
      <c r="A65" s="219" t="s">
        <v>417</v>
      </c>
      <c r="B65" s="214" t="s">
        <v>418</v>
      </c>
      <c r="C65" s="215">
        <v>0.072</v>
      </c>
      <c r="G65" s="217">
        <v>2.44</v>
      </c>
    </row>
    <row r="66" spans="1:7" ht="13.5">
      <c r="A66" s="219" t="s">
        <v>419</v>
      </c>
      <c r="B66" s="214" t="s">
        <v>420</v>
      </c>
      <c r="C66" s="215">
        <v>0.25</v>
      </c>
      <c r="G66" s="217">
        <v>1</v>
      </c>
    </row>
    <row r="67" spans="1:7" ht="13.5">
      <c r="A67" s="219" t="s">
        <v>421</v>
      </c>
      <c r="B67" s="214" t="s">
        <v>406</v>
      </c>
      <c r="C67" s="215">
        <v>1.6978</v>
      </c>
      <c r="G67" s="217">
        <v>0</v>
      </c>
    </row>
    <row r="68" spans="1:7" ht="13.5">
      <c r="A68" s="219" t="s">
        <v>422</v>
      </c>
      <c r="B68" s="214" t="s">
        <v>423</v>
      </c>
      <c r="C68" s="215">
        <v>0.072</v>
      </c>
      <c r="G68" s="217">
        <v>0.14</v>
      </c>
    </row>
    <row r="69" spans="1:7" ht="13.5">
      <c r="A69" s="213" t="s">
        <v>424</v>
      </c>
      <c r="B69" s="214" t="s">
        <v>425</v>
      </c>
      <c r="C69" s="215">
        <v>129.078191</v>
      </c>
      <c r="G69" s="217">
        <v>218.01</v>
      </c>
    </row>
    <row r="70" spans="1:7" ht="13.5">
      <c r="A70" s="219" t="s">
        <v>426</v>
      </c>
      <c r="B70" s="214" t="s">
        <v>425</v>
      </c>
      <c r="C70" s="215">
        <v>129.078191</v>
      </c>
      <c r="G70" s="217">
        <v>218.01</v>
      </c>
    </row>
    <row r="71" spans="1:7" ht="13.5">
      <c r="A71" s="213" t="s">
        <v>427</v>
      </c>
      <c r="B71" s="214" t="s">
        <v>428</v>
      </c>
      <c r="C71" s="215">
        <v>1.957275</v>
      </c>
      <c r="G71" s="217">
        <v>0</v>
      </c>
    </row>
    <row r="72" spans="1:7" ht="13.5">
      <c r="A72" s="213" t="s">
        <v>429</v>
      </c>
      <c r="B72" s="214" t="s">
        <v>430</v>
      </c>
      <c r="C72" s="215">
        <v>1.957275</v>
      </c>
      <c r="G72" s="217">
        <v>0</v>
      </c>
    </row>
    <row r="73" spans="1:7" ht="13.5">
      <c r="A73" s="219" t="s">
        <v>431</v>
      </c>
      <c r="B73" s="214" t="s">
        <v>432</v>
      </c>
      <c r="C73" s="215">
        <v>1.957275</v>
      </c>
      <c r="G73" s="217">
        <v>0</v>
      </c>
    </row>
    <row r="74" spans="1:7" ht="13.5">
      <c r="A74" s="213" t="s">
        <v>433</v>
      </c>
      <c r="B74" s="214" t="s">
        <v>434</v>
      </c>
      <c r="C74" s="215">
        <v>4093.49722</v>
      </c>
      <c r="G74" s="217">
        <f>G75+G82+G88</f>
        <v>5572.6</v>
      </c>
    </row>
    <row r="75" spans="1:7" ht="13.5">
      <c r="A75" s="213" t="s">
        <v>435</v>
      </c>
      <c r="B75" s="214" t="s">
        <v>436</v>
      </c>
      <c r="C75" s="215">
        <v>3715.224596</v>
      </c>
      <c r="G75" s="217">
        <v>4814.71</v>
      </c>
    </row>
    <row r="76" spans="1:7" ht="13.5">
      <c r="A76" s="219" t="s">
        <v>437</v>
      </c>
      <c r="B76" s="214" t="s">
        <v>334</v>
      </c>
      <c r="C76" s="215">
        <v>3380.110328</v>
      </c>
      <c r="G76" s="217">
        <v>4427.04</v>
      </c>
    </row>
    <row r="77" spans="1:7" ht="13.5">
      <c r="A77" s="219" t="s">
        <v>438</v>
      </c>
      <c r="B77" s="214" t="s">
        <v>335</v>
      </c>
      <c r="C77" s="215">
        <v>31.889259</v>
      </c>
      <c r="G77" s="217">
        <v>285.07</v>
      </c>
    </row>
    <row r="78" spans="1:7" ht="13.5">
      <c r="A78" s="219" t="s">
        <v>439</v>
      </c>
      <c r="B78" s="214" t="s">
        <v>440</v>
      </c>
      <c r="C78" s="215">
        <v>2.0785</v>
      </c>
      <c r="G78" s="217">
        <v>0</v>
      </c>
    </row>
    <row r="79" spans="1:7" ht="13.5">
      <c r="A79" s="219" t="s">
        <v>441</v>
      </c>
      <c r="B79" s="214" t="s">
        <v>442</v>
      </c>
      <c r="C79" s="215">
        <v>13.388023</v>
      </c>
      <c r="G79" s="217">
        <v>0</v>
      </c>
    </row>
    <row r="80" spans="1:7" ht="13.5">
      <c r="A80" s="219" t="s">
        <v>443</v>
      </c>
      <c r="B80" s="214" t="s">
        <v>444</v>
      </c>
      <c r="C80" s="215">
        <v>28.707274</v>
      </c>
      <c r="G80" s="217">
        <v>96.44</v>
      </c>
    </row>
    <row r="81" spans="1:7" ht="13.5">
      <c r="A81" s="219" t="s">
        <v>445</v>
      </c>
      <c r="B81" s="214" t="s">
        <v>446</v>
      </c>
      <c r="C81" s="215">
        <v>259.051212</v>
      </c>
      <c r="G81" s="217">
        <v>6.16</v>
      </c>
    </row>
    <row r="82" spans="1:7" ht="13.5">
      <c r="A82" s="213" t="s">
        <v>447</v>
      </c>
      <c r="B82" s="214" t="s">
        <v>448</v>
      </c>
      <c r="C82" s="215">
        <v>65.18</v>
      </c>
      <c r="G82" s="217">
        <v>125.59</v>
      </c>
    </row>
    <row r="83" spans="1:7" ht="13.5">
      <c r="A83" s="219">
        <v>2040601</v>
      </c>
      <c r="B83" s="214" t="s">
        <v>334</v>
      </c>
      <c r="C83" s="215">
        <v>0</v>
      </c>
      <c r="G83" s="217">
        <v>70.37</v>
      </c>
    </row>
    <row r="84" spans="1:7" ht="13.5">
      <c r="A84" s="219" t="s">
        <v>449</v>
      </c>
      <c r="B84" s="214" t="s">
        <v>450</v>
      </c>
      <c r="C84" s="215">
        <v>1.58</v>
      </c>
      <c r="G84" s="217">
        <v>0</v>
      </c>
    </row>
    <row r="85" spans="1:7" ht="13.5">
      <c r="A85" s="219" t="s">
        <v>451</v>
      </c>
      <c r="B85" s="214" t="s">
        <v>452</v>
      </c>
      <c r="C85" s="215">
        <v>4</v>
      </c>
      <c r="G85" s="217">
        <v>6</v>
      </c>
    </row>
    <row r="86" spans="1:7" ht="13.5">
      <c r="A86" s="219" t="s">
        <v>453</v>
      </c>
      <c r="B86" s="214" t="s">
        <v>454</v>
      </c>
      <c r="C86" s="215">
        <v>59</v>
      </c>
      <c r="G86" s="217">
        <v>48.8</v>
      </c>
    </row>
    <row r="87" spans="1:7" ht="13.5">
      <c r="A87" s="219" t="s">
        <v>455</v>
      </c>
      <c r="B87" s="214" t="s">
        <v>456</v>
      </c>
      <c r="C87" s="215">
        <v>0.6</v>
      </c>
      <c r="G87" s="217">
        <v>0.42</v>
      </c>
    </row>
    <row r="88" spans="1:7" ht="13.5">
      <c r="A88" s="213" t="s">
        <v>457</v>
      </c>
      <c r="B88" s="214" t="s">
        <v>458</v>
      </c>
      <c r="C88" s="215">
        <v>313.092624</v>
      </c>
      <c r="G88" s="217">
        <v>632.3</v>
      </c>
    </row>
    <row r="89" spans="1:7" ht="13.5">
      <c r="A89" s="219" t="s">
        <v>459</v>
      </c>
      <c r="B89" s="214" t="s">
        <v>458</v>
      </c>
      <c r="C89" s="215">
        <v>313.092624</v>
      </c>
      <c r="G89" s="217">
        <v>632.3</v>
      </c>
    </row>
    <row r="90" spans="1:7" ht="13.5">
      <c r="A90" s="213" t="s">
        <v>460</v>
      </c>
      <c r="B90" s="214" t="s">
        <v>461</v>
      </c>
      <c r="C90" s="215">
        <v>6146.46544</v>
      </c>
      <c r="G90" s="217">
        <f>G91+G94+G99+G102</f>
        <v>7507.9</v>
      </c>
    </row>
    <row r="91" spans="1:7" ht="13.5">
      <c r="A91" s="213" t="s">
        <v>462</v>
      </c>
      <c r="B91" s="214" t="s">
        <v>463</v>
      </c>
      <c r="C91" s="215">
        <v>187.085504</v>
      </c>
      <c r="G91" s="217">
        <v>118.29</v>
      </c>
    </row>
    <row r="92" spans="1:7" ht="13.5">
      <c r="A92" s="219" t="s">
        <v>464</v>
      </c>
      <c r="B92" s="214" t="s">
        <v>335</v>
      </c>
      <c r="C92" s="215">
        <v>80.5559</v>
      </c>
      <c r="G92" s="217">
        <v>14</v>
      </c>
    </row>
    <row r="93" spans="1:7" ht="13.5">
      <c r="A93" s="219" t="s">
        <v>465</v>
      </c>
      <c r="B93" s="214" t="s">
        <v>466</v>
      </c>
      <c r="C93" s="215">
        <v>106.529604</v>
      </c>
      <c r="G93" s="217">
        <v>104.29</v>
      </c>
    </row>
    <row r="94" spans="1:7" ht="13.5">
      <c r="A94" s="213" t="s">
        <v>467</v>
      </c>
      <c r="B94" s="214" t="s">
        <v>468</v>
      </c>
      <c r="C94" s="215">
        <v>5419.4378</v>
      </c>
      <c r="G94" s="217">
        <v>7380.91</v>
      </c>
    </row>
    <row r="95" spans="1:7" ht="13.5">
      <c r="A95" s="219" t="s">
        <v>469</v>
      </c>
      <c r="B95" s="214" t="s">
        <v>470</v>
      </c>
      <c r="C95" s="215">
        <v>475.453954</v>
      </c>
      <c r="G95" s="217">
        <v>413.29</v>
      </c>
    </row>
    <row r="96" spans="1:7" ht="13.5">
      <c r="A96" s="219" t="s">
        <v>471</v>
      </c>
      <c r="B96" s="214" t="s">
        <v>472</v>
      </c>
      <c r="C96" s="215">
        <v>1930.100035</v>
      </c>
      <c r="G96" s="217">
        <v>2437.18</v>
      </c>
    </row>
    <row r="97" spans="1:7" ht="13.5">
      <c r="A97" s="219" t="s">
        <v>473</v>
      </c>
      <c r="B97" s="214" t="s">
        <v>474</v>
      </c>
      <c r="C97" s="215">
        <v>1746.079451</v>
      </c>
      <c r="G97" s="217">
        <v>2103.58</v>
      </c>
    </row>
    <row r="98" spans="1:7" ht="13.5">
      <c r="A98" s="219" t="s">
        <v>475</v>
      </c>
      <c r="B98" s="214" t="s">
        <v>476</v>
      </c>
      <c r="C98" s="215">
        <v>1267.80436</v>
      </c>
      <c r="G98" s="217">
        <v>2426.86</v>
      </c>
    </row>
    <row r="99" spans="1:7" ht="13.5">
      <c r="A99" s="213" t="s">
        <v>477</v>
      </c>
      <c r="B99" s="214" t="s">
        <v>478</v>
      </c>
      <c r="C99" s="215">
        <v>9.7</v>
      </c>
      <c r="G99" s="217">
        <v>8</v>
      </c>
    </row>
    <row r="100" spans="1:7" ht="13.5">
      <c r="A100" s="219" t="s">
        <v>479</v>
      </c>
      <c r="B100" s="214" t="s">
        <v>480</v>
      </c>
      <c r="C100" s="215">
        <v>1.2</v>
      </c>
      <c r="G100" s="217">
        <v>8</v>
      </c>
    </row>
    <row r="101" spans="1:7" ht="13.5">
      <c r="A101" s="219" t="s">
        <v>481</v>
      </c>
      <c r="B101" s="214" t="s">
        <v>482</v>
      </c>
      <c r="C101" s="215">
        <v>8.5</v>
      </c>
      <c r="G101" s="217">
        <v>0</v>
      </c>
    </row>
    <row r="102" spans="1:7" ht="13.5">
      <c r="A102" s="213" t="s">
        <v>483</v>
      </c>
      <c r="B102" s="214" t="s">
        <v>484</v>
      </c>
      <c r="C102" s="215">
        <v>530.242136</v>
      </c>
      <c r="G102" s="217">
        <v>0.7</v>
      </c>
    </row>
    <row r="103" spans="1:7" ht="13.5">
      <c r="A103" s="219" t="s">
        <v>485</v>
      </c>
      <c r="B103" s="214" t="s">
        <v>484</v>
      </c>
      <c r="C103" s="215">
        <v>530.242136</v>
      </c>
      <c r="G103" s="217">
        <v>0.7</v>
      </c>
    </row>
    <row r="104" spans="1:7" ht="13.5">
      <c r="A104" s="213" t="s">
        <v>486</v>
      </c>
      <c r="B104" s="214" t="s">
        <v>487</v>
      </c>
      <c r="C104" s="215">
        <v>600.021657</v>
      </c>
      <c r="G104" s="217">
        <f>G105</f>
        <v>746.68</v>
      </c>
    </row>
    <row r="105" spans="1:7" ht="13.5">
      <c r="A105" s="213" t="s">
        <v>488</v>
      </c>
      <c r="B105" s="214" t="s">
        <v>489</v>
      </c>
      <c r="C105" s="215">
        <v>600.021657</v>
      </c>
      <c r="G105" s="217">
        <f>G106+G107</f>
        <v>746.68</v>
      </c>
    </row>
    <row r="106" spans="1:7" ht="13.5">
      <c r="A106" s="213">
        <v>2060599</v>
      </c>
      <c r="B106" s="214" t="s">
        <v>490</v>
      </c>
      <c r="C106" s="215">
        <v>0</v>
      </c>
      <c r="G106" s="217">
        <v>100</v>
      </c>
    </row>
    <row r="107" spans="1:7" ht="13.5">
      <c r="A107" s="219" t="s">
        <v>491</v>
      </c>
      <c r="B107" s="214" t="s">
        <v>489</v>
      </c>
      <c r="C107" s="215">
        <v>600.021657</v>
      </c>
      <c r="G107" s="217">
        <v>646.68</v>
      </c>
    </row>
    <row r="108" spans="1:7" ht="13.5">
      <c r="A108" s="213" t="s">
        <v>492</v>
      </c>
      <c r="B108" s="214" t="s">
        <v>493</v>
      </c>
      <c r="C108" s="215">
        <v>749.493525</v>
      </c>
      <c r="G108" s="217">
        <f>G109+G117+G119+G121</f>
        <v>694.61</v>
      </c>
    </row>
    <row r="109" spans="1:7" ht="13.5">
      <c r="A109" s="213" t="s">
        <v>494</v>
      </c>
      <c r="B109" s="214" t="s">
        <v>495</v>
      </c>
      <c r="C109" s="215">
        <v>608.846551</v>
      </c>
      <c r="G109" s="217">
        <v>538.29</v>
      </c>
    </row>
    <row r="110" spans="1:7" ht="13.5">
      <c r="A110" s="213">
        <v>2070101</v>
      </c>
      <c r="B110" s="214" t="s">
        <v>334</v>
      </c>
      <c r="C110" s="215">
        <v>0</v>
      </c>
      <c r="G110" s="217">
        <v>63.94</v>
      </c>
    </row>
    <row r="111" spans="1:7" ht="13.5">
      <c r="A111" s="219" t="s">
        <v>496</v>
      </c>
      <c r="B111" s="214" t="s">
        <v>335</v>
      </c>
      <c r="C111" s="215">
        <v>15.539561</v>
      </c>
      <c r="G111" s="217">
        <v>11.56</v>
      </c>
    </row>
    <row r="112" spans="1:7" ht="13.5">
      <c r="A112" s="219" t="s">
        <v>497</v>
      </c>
      <c r="B112" s="214" t="s">
        <v>498</v>
      </c>
      <c r="C112" s="215">
        <v>3.3</v>
      </c>
      <c r="G112" s="217">
        <v>4.9</v>
      </c>
    </row>
    <row r="113" spans="1:7" ht="13.5">
      <c r="A113" s="219" t="s">
        <v>499</v>
      </c>
      <c r="B113" s="214" t="s">
        <v>500</v>
      </c>
      <c r="C113" s="215">
        <v>176.04843</v>
      </c>
      <c r="G113" s="217">
        <v>62.72</v>
      </c>
    </row>
    <row r="114" spans="1:7" ht="13.5">
      <c r="A114" s="219" t="s">
        <v>501</v>
      </c>
      <c r="B114" s="214" t="s">
        <v>502</v>
      </c>
      <c r="C114" s="215">
        <v>3.924</v>
      </c>
      <c r="G114" s="217">
        <v>16.3</v>
      </c>
    </row>
    <row r="115" spans="1:7" ht="13.5">
      <c r="A115" s="219" t="s">
        <v>503</v>
      </c>
      <c r="B115" s="214" t="s">
        <v>504</v>
      </c>
      <c r="C115" s="215">
        <v>43.6</v>
      </c>
      <c r="G115" s="217">
        <v>12</v>
      </c>
    </row>
    <row r="116" spans="1:7" ht="13.5">
      <c r="A116" s="219" t="s">
        <v>505</v>
      </c>
      <c r="B116" s="214" t="s">
        <v>506</v>
      </c>
      <c r="C116" s="215">
        <v>366.43456</v>
      </c>
      <c r="G116" s="217">
        <v>366.88</v>
      </c>
    </row>
    <row r="117" spans="1:7" ht="13.5">
      <c r="A117" s="213" t="s">
        <v>507</v>
      </c>
      <c r="B117" s="214" t="s">
        <v>508</v>
      </c>
      <c r="C117" s="215">
        <v>0.56</v>
      </c>
      <c r="G117" s="217">
        <v>0.7</v>
      </c>
    </row>
    <row r="118" spans="1:7" ht="13.5">
      <c r="A118" s="219" t="s">
        <v>509</v>
      </c>
      <c r="B118" s="214" t="s">
        <v>510</v>
      </c>
      <c r="C118" s="215">
        <v>0.56</v>
      </c>
      <c r="G118" s="217">
        <v>0.7</v>
      </c>
    </row>
    <row r="119" spans="1:7" ht="13.5">
      <c r="A119" s="213" t="s">
        <v>511</v>
      </c>
      <c r="B119" s="214" t="s">
        <v>512</v>
      </c>
      <c r="C119" s="215">
        <v>2</v>
      </c>
      <c r="G119" s="217">
        <v>3.15</v>
      </c>
    </row>
    <row r="120" spans="1:7" ht="13.5">
      <c r="A120" s="219" t="s">
        <v>513</v>
      </c>
      <c r="B120" s="214" t="s">
        <v>514</v>
      </c>
      <c r="C120" s="215">
        <v>2</v>
      </c>
      <c r="G120" s="217">
        <v>3.15</v>
      </c>
    </row>
    <row r="121" spans="1:7" ht="13.5">
      <c r="A121" s="213" t="s">
        <v>515</v>
      </c>
      <c r="B121" s="214" t="s">
        <v>516</v>
      </c>
      <c r="C121" s="215">
        <v>138.086974</v>
      </c>
      <c r="G121" s="217">
        <v>152.47</v>
      </c>
    </row>
    <row r="122" spans="1:7" ht="13.5">
      <c r="A122" s="219" t="s">
        <v>517</v>
      </c>
      <c r="B122" s="214" t="s">
        <v>518</v>
      </c>
      <c r="C122" s="215">
        <v>44.51688</v>
      </c>
      <c r="G122" s="217">
        <v>36.7</v>
      </c>
    </row>
    <row r="123" spans="1:7" ht="13.5">
      <c r="A123" s="219" t="s">
        <v>519</v>
      </c>
      <c r="B123" s="214" t="s">
        <v>520</v>
      </c>
      <c r="C123" s="215">
        <v>3.96</v>
      </c>
      <c r="G123" s="217">
        <v>2.81</v>
      </c>
    </row>
    <row r="124" spans="1:7" ht="13.5">
      <c r="A124" s="219" t="s">
        <v>521</v>
      </c>
      <c r="B124" s="214" t="s">
        <v>516</v>
      </c>
      <c r="C124" s="215">
        <v>89.610094</v>
      </c>
      <c r="G124" s="217">
        <v>112.97</v>
      </c>
    </row>
    <row r="125" spans="1:7" ht="13.5">
      <c r="A125" s="213" t="s">
        <v>522</v>
      </c>
      <c r="B125" s="214" t="s">
        <v>523</v>
      </c>
      <c r="C125" s="215">
        <v>3372.018484</v>
      </c>
      <c r="G125" s="217">
        <f>G126+G136+G142+G147+G151+G154+G157+G162+G166+G169+G171+G173+G175+G177+G181</f>
        <v>4916.400000000001</v>
      </c>
    </row>
    <row r="126" spans="1:7" ht="13.5">
      <c r="A126" s="213" t="s">
        <v>524</v>
      </c>
      <c r="B126" s="214" t="s">
        <v>525</v>
      </c>
      <c r="C126" s="215">
        <v>75.844384</v>
      </c>
      <c r="G126" s="217">
        <v>704.31</v>
      </c>
    </row>
    <row r="127" spans="1:7" ht="13.5">
      <c r="A127" s="213">
        <v>2080101</v>
      </c>
      <c r="B127" s="214" t="s">
        <v>334</v>
      </c>
      <c r="C127" s="215">
        <v>0</v>
      </c>
      <c r="G127" s="217">
        <v>85.98</v>
      </c>
    </row>
    <row r="128" spans="1:7" ht="13.5">
      <c r="A128" s="219" t="s">
        <v>526</v>
      </c>
      <c r="B128" s="214" t="s">
        <v>335</v>
      </c>
      <c r="C128" s="215">
        <v>8.236457</v>
      </c>
      <c r="G128" s="217">
        <v>12.44</v>
      </c>
    </row>
    <row r="129" spans="1:7" ht="13.5">
      <c r="A129" s="219" t="s">
        <v>527</v>
      </c>
      <c r="B129" s="214" t="s">
        <v>528</v>
      </c>
      <c r="C129" s="215">
        <v>10.405089</v>
      </c>
      <c r="G129" s="217">
        <v>0</v>
      </c>
    </row>
    <row r="130" spans="1:7" ht="13.5">
      <c r="A130" s="219" t="s">
        <v>529</v>
      </c>
      <c r="B130" s="214" t="s">
        <v>530</v>
      </c>
      <c r="C130" s="215">
        <v>0.3</v>
      </c>
      <c r="G130" s="217">
        <v>0.21</v>
      </c>
    </row>
    <row r="131" spans="1:7" ht="13.5">
      <c r="A131" s="219" t="s">
        <v>531</v>
      </c>
      <c r="B131" s="214" t="s">
        <v>532</v>
      </c>
      <c r="C131" s="215">
        <v>8.6375</v>
      </c>
      <c r="G131" s="217">
        <v>10.5</v>
      </c>
    </row>
    <row r="132" spans="1:7" ht="13.5">
      <c r="A132" s="219" t="s">
        <v>533</v>
      </c>
      <c r="B132" s="214" t="s">
        <v>534</v>
      </c>
      <c r="C132" s="215">
        <v>-0.144</v>
      </c>
      <c r="G132" s="217">
        <v>370.14</v>
      </c>
    </row>
    <row r="133" spans="1:7" ht="13.5">
      <c r="A133" s="219" t="s">
        <v>535</v>
      </c>
      <c r="B133" s="214" t="s">
        <v>536</v>
      </c>
      <c r="C133" s="215">
        <v>5.5</v>
      </c>
      <c r="G133" s="217">
        <v>106</v>
      </c>
    </row>
    <row r="134" spans="1:7" ht="13.5">
      <c r="A134" s="219" t="s">
        <v>537</v>
      </c>
      <c r="B134" s="214" t="s">
        <v>538</v>
      </c>
      <c r="C134" s="215">
        <v>2.315</v>
      </c>
      <c r="G134" s="217">
        <v>2.4</v>
      </c>
    </row>
    <row r="135" spans="1:7" ht="13.5">
      <c r="A135" s="219" t="s">
        <v>539</v>
      </c>
      <c r="B135" s="214" t="s">
        <v>540</v>
      </c>
      <c r="C135" s="215">
        <v>40.594338</v>
      </c>
      <c r="G135" s="217">
        <v>116.64</v>
      </c>
    </row>
    <row r="136" spans="1:7" ht="13.5">
      <c r="A136" s="213" t="s">
        <v>541</v>
      </c>
      <c r="B136" s="214" t="s">
        <v>542</v>
      </c>
      <c r="C136" s="215">
        <v>142.553553</v>
      </c>
      <c r="G136" s="217">
        <v>158.69</v>
      </c>
    </row>
    <row r="137" spans="1:7" ht="13.5">
      <c r="A137" s="219" t="s">
        <v>543</v>
      </c>
      <c r="B137" s="214" t="s">
        <v>334</v>
      </c>
      <c r="C137" s="215">
        <v>0.632047</v>
      </c>
      <c r="G137" s="217">
        <v>43.32</v>
      </c>
    </row>
    <row r="138" spans="1:7" ht="13.5">
      <c r="A138" s="219" t="s">
        <v>544</v>
      </c>
      <c r="B138" s="214" t="s">
        <v>335</v>
      </c>
      <c r="C138" s="215">
        <v>81.743276</v>
      </c>
      <c r="G138" s="217">
        <v>29.7</v>
      </c>
    </row>
    <row r="139" spans="1:7" ht="13.5">
      <c r="A139" s="219" t="s">
        <v>545</v>
      </c>
      <c r="B139" s="214" t="s">
        <v>546</v>
      </c>
      <c r="C139" s="215">
        <v>14.73618</v>
      </c>
      <c r="G139" s="217">
        <v>14.26</v>
      </c>
    </row>
    <row r="140" spans="1:7" ht="13.5">
      <c r="A140" s="219" t="s">
        <v>547</v>
      </c>
      <c r="B140" s="214" t="s">
        <v>548</v>
      </c>
      <c r="C140" s="215">
        <v>6.812</v>
      </c>
      <c r="G140" s="217">
        <v>3.41</v>
      </c>
    </row>
    <row r="141" spans="1:7" ht="13.5">
      <c r="A141" s="219" t="s">
        <v>549</v>
      </c>
      <c r="B141" s="214" t="s">
        <v>550</v>
      </c>
      <c r="C141" s="215">
        <v>38.63005</v>
      </c>
      <c r="G141" s="217">
        <v>68</v>
      </c>
    </row>
    <row r="142" spans="1:7" ht="13.5">
      <c r="A142" s="213" t="s">
        <v>551</v>
      </c>
      <c r="B142" s="214" t="s">
        <v>552</v>
      </c>
      <c r="C142" s="215">
        <v>2083.730034</v>
      </c>
      <c r="G142" s="217">
        <v>2787.93</v>
      </c>
    </row>
    <row r="143" spans="1:7" ht="13.5">
      <c r="A143" s="219" t="s">
        <v>553</v>
      </c>
      <c r="B143" s="214" t="s">
        <v>554</v>
      </c>
      <c r="C143" s="215">
        <v>120.31648</v>
      </c>
      <c r="G143" s="217">
        <v>151.1</v>
      </c>
    </row>
    <row r="144" spans="1:7" ht="13.5">
      <c r="A144" s="219" t="s">
        <v>555</v>
      </c>
      <c r="B144" s="214" t="s">
        <v>556</v>
      </c>
      <c r="C144" s="215">
        <v>304.147231</v>
      </c>
      <c r="G144" s="217">
        <v>346.5</v>
      </c>
    </row>
    <row r="145" spans="1:7" ht="13.5">
      <c r="A145" s="219" t="s">
        <v>557</v>
      </c>
      <c r="B145" s="214" t="s">
        <v>558</v>
      </c>
      <c r="C145" s="215">
        <v>1099.257475</v>
      </c>
      <c r="G145" s="217">
        <v>1526.32</v>
      </c>
    </row>
    <row r="146" spans="1:7" ht="13.5">
      <c r="A146" s="219" t="s">
        <v>559</v>
      </c>
      <c r="B146" s="214" t="s">
        <v>560</v>
      </c>
      <c r="C146" s="215">
        <v>560.008848</v>
      </c>
      <c r="G146" s="217">
        <v>764.01</v>
      </c>
    </row>
    <row r="147" spans="1:7" ht="13.5">
      <c r="A147" s="213" t="s">
        <v>561</v>
      </c>
      <c r="B147" s="214" t="s">
        <v>562</v>
      </c>
      <c r="C147" s="215">
        <v>98.65</v>
      </c>
      <c r="G147" s="217">
        <v>32.19</v>
      </c>
    </row>
    <row r="148" spans="1:7" ht="13.5">
      <c r="A148" s="219" t="s">
        <v>563</v>
      </c>
      <c r="B148" s="214" t="s">
        <v>564</v>
      </c>
      <c r="C148" s="215">
        <v>33.755</v>
      </c>
      <c r="G148" s="217">
        <v>21.5</v>
      </c>
    </row>
    <row r="149" spans="1:7" ht="13.5">
      <c r="A149" s="219">
        <v>2080711</v>
      </c>
      <c r="B149" s="214" t="s">
        <v>565</v>
      </c>
      <c r="C149" s="215">
        <v>0</v>
      </c>
      <c r="G149" s="217">
        <v>5.7</v>
      </c>
    </row>
    <row r="150" spans="1:7" ht="13.5">
      <c r="A150" s="219" t="s">
        <v>566</v>
      </c>
      <c r="B150" s="214" t="s">
        <v>567</v>
      </c>
      <c r="C150" s="215">
        <v>64.895</v>
      </c>
      <c r="G150" s="217">
        <v>4.995</v>
      </c>
    </row>
    <row r="151" spans="1:7" ht="13.5">
      <c r="A151" s="213" t="s">
        <v>568</v>
      </c>
      <c r="B151" s="214" t="s">
        <v>569</v>
      </c>
      <c r="C151" s="215">
        <v>204.038768</v>
      </c>
      <c r="G151" s="217">
        <v>186.21</v>
      </c>
    </row>
    <row r="152" spans="1:7" ht="15" customHeight="1">
      <c r="A152" s="219" t="s">
        <v>570</v>
      </c>
      <c r="B152" s="214" t="s">
        <v>571</v>
      </c>
      <c r="C152" s="215">
        <v>46.388382</v>
      </c>
      <c r="G152" s="217">
        <v>58.78</v>
      </c>
    </row>
    <row r="153" spans="1:7" ht="13.5">
      <c r="A153" s="219" t="s">
        <v>572</v>
      </c>
      <c r="B153" s="214" t="s">
        <v>573</v>
      </c>
      <c r="C153" s="215">
        <v>157.650386</v>
      </c>
      <c r="G153" s="217">
        <v>127.43</v>
      </c>
    </row>
    <row r="154" spans="1:7" ht="13.5">
      <c r="A154" s="213" t="s">
        <v>574</v>
      </c>
      <c r="B154" s="214" t="s">
        <v>575</v>
      </c>
      <c r="C154" s="215">
        <v>28.978218</v>
      </c>
      <c r="G154" s="217">
        <v>114.88</v>
      </c>
    </row>
    <row r="155" spans="1:7" ht="13.5">
      <c r="A155" s="219" t="s">
        <v>576</v>
      </c>
      <c r="B155" s="214" t="s">
        <v>577</v>
      </c>
      <c r="C155" s="215">
        <v>3.210108</v>
      </c>
      <c r="G155" s="217">
        <v>71.85</v>
      </c>
    </row>
    <row r="156" spans="1:7" ht="13.5">
      <c r="A156" s="219" t="s">
        <v>578</v>
      </c>
      <c r="B156" s="214" t="s">
        <v>579</v>
      </c>
      <c r="C156" s="215">
        <v>25.76811</v>
      </c>
      <c r="G156" s="217">
        <v>43.04</v>
      </c>
    </row>
    <row r="157" spans="1:7" ht="13.5">
      <c r="A157" s="213" t="s">
        <v>580</v>
      </c>
      <c r="B157" s="214" t="s">
        <v>581</v>
      </c>
      <c r="C157" s="215">
        <v>235.502937</v>
      </c>
      <c r="G157" s="217">
        <v>215.03</v>
      </c>
    </row>
    <row r="158" spans="1:7" ht="13.5">
      <c r="A158" s="219" t="s">
        <v>582</v>
      </c>
      <c r="B158" s="214" t="s">
        <v>583</v>
      </c>
      <c r="C158" s="215">
        <v>3.3408</v>
      </c>
      <c r="G158" s="217">
        <v>4.68</v>
      </c>
    </row>
    <row r="159" spans="1:7" ht="13.5">
      <c r="A159" s="219" t="s">
        <v>584</v>
      </c>
      <c r="B159" s="214" t="s">
        <v>585</v>
      </c>
      <c r="C159" s="215">
        <v>162.52929</v>
      </c>
      <c r="G159" s="217">
        <v>176.83</v>
      </c>
    </row>
    <row r="160" spans="1:7" ht="13.5">
      <c r="A160" s="219" t="s">
        <v>586</v>
      </c>
      <c r="B160" s="214" t="s">
        <v>587</v>
      </c>
      <c r="C160" s="215">
        <v>0.914</v>
      </c>
      <c r="G160" s="217">
        <v>2</v>
      </c>
    </row>
    <row r="161" spans="1:7" ht="13.5">
      <c r="A161" s="219" t="s">
        <v>588</v>
      </c>
      <c r="B161" s="214" t="s">
        <v>589</v>
      </c>
      <c r="C161" s="215">
        <v>68.718847</v>
      </c>
      <c r="G161" s="217">
        <v>31.53</v>
      </c>
    </row>
    <row r="162" spans="1:7" ht="13.5">
      <c r="A162" s="213" t="s">
        <v>590</v>
      </c>
      <c r="B162" s="214" t="s">
        <v>591</v>
      </c>
      <c r="C162" s="215">
        <v>144.53831</v>
      </c>
      <c r="G162" s="217">
        <v>325.59</v>
      </c>
    </row>
    <row r="163" spans="1:7" ht="13.5">
      <c r="A163" s="219" t="s">
        <v>592</v>
      </c>
      <c r="B163" s="214" t="s">
        <v>593</v>
      </c>
      <c r="C163" s="215">
        <v>3.48731</v>
      </c>
      <c r="G163" s="217">
        <v>5.95</v>
      </c>
    </row>
    <row r="164" spans="1:7" ht="13.5">
      <c r="A164" s="219" t="s">
        <v>594</v>
      </c>
      <c r="B164" s="214" t="s">
        <v>595</v>
      </c>
      <c r="C164" s="215">
        <v>140.0502</v>
      </c>
      <c r="G164" s="217">
        <v>202.31</v>
      </c>
    </row>
    <row r="165" spans="1:7" ht="13.5">
      <c r="A165" s="219" t="s">
        <v>596</v>
      </c>
      <c r="B165" s="214" t="s">
        <v>597</v>
      </c>
      <c r="C165" s="215">
        <v>1.0008</v>
      </c>
      <c r="G165" s="217">
        <v>117.33</v>
      </c>
    </row>
    <row r="166" spans="1:7" ht="13.5">
      <c r="A166" s="213" t="s">
        <v>598</v>
      </c>
      <c r="B166" s="214" t="s">
        <v>599</v>
      </c>
      <c r="C166" s="215">
        <v>70.353541</v>
      </c>
      <c r="G166" s="217">
        <v>135.58</v>
      </c>
    </row>
    <row r="167" spans="1:7" ht="13.5">
      <c r="A167" s="219" t="s">
        <v>600</v>
      </c>
      <c r="B167" s="214" t="s">
        <v>601</v>
      </c>
      <c r="C167" s="215">
        <v>12.8233</v>
      </c>
      <c r="G167" s="217">
        <v>0</v>
      </c>
    </row>
    <row r="168" spans="1:7" ht="13.5">
      <c r="A168" s="219" t="s">
        <v>602</v>
      </c>
      <c r="B168" s="214" t="s">
        <v>603</v>
      </c>
      <c r="C168" s="215">
        <v>57.530241</v>
      </c>
      <c r="G168" s="217">
        <v>135.58</v>
      </c>
    </row>
    <row r="169" spans="1:7" ht="13.5">
      <c r="A169" s="213" t="s">
        <v>604</v>
      </c>
      <c r="B169" s="214" t="s">
        <v>605</v>
      </c>
      <c r="C169" s="215">
        <v>169.462019</v>
      </c>
      <c r="G169" s="217">
        <v>157.31</v>
      </c>
    </row>
    <row r="170" spans="1:7" ht="13.5">
      <c r="A170" s="219" t="s">
        <v>606</v>
      </c>
      <c r="B170" s="214" t="s">
        <v>607</v>
      </c>
      <c r="C170" s="215">
        <v>169.462019</v>
      </c>
      <c r="G170" s="217">
        <v>157.31</v>
      </c>
    </row>
    <row r="171" spans="1:7" ht="13.5">
      <c r="A171" s="213" t="s">
        <v>608</v>
      </c>
      <c r="B171" s="214" t="s">
        <v>609</v>
      </c>
      <c r="C171" s="215">
        <v>31.552809</v>
      </c>
      <c r="G171" s="217">
        <v>39.05</v>
      </c>
    </row>
    <row r="172" spans="1:7" ht="13.5">
      <c r="A172" s="219" t="s">
        <v>610</v>
      </c>
      <c r="B172" s="214" t="s">
        <v>611</v>
      </c>
      <c r="C172" s="215">
        <v>31.552809</v>
      </c>
      <c r="G172" s="217">
        <v>39.05</v>
      </c>
    </row>
    <row r="173" spans="1:7" ht="13.5">
      <c r="A173" s="213" t="s">
        <v>612</v>
      </c>
      <c r="B173" s="214" t="s">
        <v>613</v>
      </c>
      <c r="C173" s="215">
        <v>13.46</v>
      </c>
      <c r="G173" s="217">
        <v>21.55</v>
      </c>
    </row>
    <row r="174" spans="1:7" ht="13.5">
      <c r="A174" s="219" t="s">
        <v>614</v>
      </c>
      <c r="B174" s="214" t="s">
        <v>615</v>
      </c>
      <c r="C174" s="215">
        <v>13.46</v>
      </c>
      <c r="G174" s="217">
        <v>21.55</v>
      </c>
    </row>
    <row r="175" spans="1:7" ht="13.5">
      <c r="A175" s="213" t="s">
        <v>616</v>
      </c>
      <c r="B175" s="214" t="s">
        <v>617</v>
      </c>
      <c r="C175" s="215">
        <v>9.88</v>
      </c>
      <c r="G175" s="217">
        <v>11.76</v>
      </c>
    </row>
    <row r="176" spans="1:7" ht="13.5">
      <c r="A176" s="219" t="s">
        <v>618</v>
      </c>
      <c r="B176" s="214" t="s">
        <v>619</v>
      </c>
      <c r="C176" s="215">
        <v>9.88</v>
      </c>
      <c r="G176" s="217">
        <v>11.76</v>
      </c>
    </row>
    <row r="177" spans="1:7" ht="13.5">
      <c r="A177" s="213" t="s">
        <v>620</v>
      </c>
      <c r="B177" s="214" t="s">
        <v>621</v>
      </c>
      <c r="C177" s="215">
        <v>20.653094</v>
      </c>
      <c r="G177" s="217">
        <v>7.09</v>
      </c>
    </row>
    <row r="178" spans="1:7" ht="13.5">
      <c r="A178" s="219" t="s">
        <v>622</v>
      </c>
      <c r="B178" s="214" t="s">
        <v>334</v>
      </c>
      <c r="C178" s="215">
        <v>1.4</v>
      </c>
      <c r="G178" s="217">
        <v>6.39</v>
      </c>
    </row>
    <row r="179" spans="1:7" ht="13.5">
      <c r="A179" s="219" t="s">
        <v>623</v>
      </c>
      <c r="B179" s="214" t="s">
        <v>624</v>
      </c>
      <c r="C179" s="215">
        <v>6.00877</v>
      </c>
      <c r="G179" s="217">
        <v>0.7</v>
      </c>
    </row>
    <row r="180" spans="1:7" ht="13.5">
      <c r="A180" s="219" t="s">
        <v>625</v>
      </c>
      <c r="B180" s="214" t="s">
        <v>626</v>
      </c>
      <c r="C180" s="215">
        <v>13.244324</v>
      </c>
      <c r="G180" s="217">
        <v>0</v>
      </c>
    </row>
    <row r="181" spans="1:7" ht="12.75" customHeight="1">
      <c r="A181" s="213" t="s">
        <v>627</v>
      </c>
      <c r="B181" s="214" t="s">
        <v>628</v>
      </c>
      <c r="C181" s="215">
        <v>42.820817</v>
      </c>
      <c r="G181" s="217">
        <v>19.23</v>
      </c>
    </row>
    <row r="182" spans="1:7" ht="13.5">
      <c r="A182" s="219" t="s">
        <v>629</v>
      </c>
      <c r="B182" s="214" t="s">
        <v>628</v>
      </c>
      <c r="C182" s="215">
        <v>42.820817</v>
      </c>
      <c r="G182" s="217">
        <v>19.23</v>
      </c>
    </row>
    <row r="183" spans="1:7" ht="13.5">
      <c r="A183" s="213" t="s">
        <v>630</v>
      </c>
      <c r="B183" s="214" t="s">
        <v>631</v>
      </c>
      <c r="C183" s="215">
        <v>3288.169764</v>
      </c>
      <c r="G183" s="217">
        <f>G184+G187+G190+G192+G198+G200+G203+G208+G211+G213+G215</f>
        <v>3111.21</v>
      </c>
    </row>
    <row r="184" spans="1:7" ht="13.5">
      <c r="A184" s="213" t="s">
        <v>632</v>
      </c>
      <c r="B184" s="214" t="s">
        <v>633</v>
      </c>
      <c r="C184" s="215">
        <v>546.503962</v>
      </c>
      <c r="G184" s="217">
        <v>362.03</v>
      </c>
    </row>
    <row r="185" spans="1:7" ht="13.5">
      <c r="A185" s="219" t="s">
        <v>634</v>
      </c>
      <c r="B185" s="214" t="s">
        <v>335</v>
      </c>
      <c r="C185" s="215">
        <v>196.371361</v>
      </c>
      <c r="G185" s="217">
        <v>41.57</v>
      </c>
    </row>
    <row r="186" spans="1:7" ht="13.5">
      <c r="A186" s="219" t="s">
        <v>635</v>
      </c>
      <c r="B186" s="214" t="s">
        <v>636</v>
      </c>
      <c r="C186" s="215">
        <v>350.132601</v>
      </c>
      <c r="G186" s="217">
        <v>320.46</v>
      </c>
    </row>
    <row r="187" spans="1:7" ht="13.5">
      <c r="A187" s="213" t="s">
        <v>637</v>
      </c>
      <c r="B187" s="214" t="s">
        <v>638</v>
      </c>
      <c r="C187" s="215">
        <v>15.7</v>
      </c>
      <c r="G187" s="217">
        <v>0</v>
      </c>
    </row>
    <row r="188" spans="1:7" ht="13.5">
      <c r="A188" s="219" t="s">
        <v>639</v>
      </c>
      <c r="B188" s="214" t="s">
        <v>640</v>
      </c>
      <c r="C188" s="215">
        <v>5</v>
      </c>
      <c r="G188" s="217">
        <v>0</v>
      </c>
    </row>
    <row r="189" spans="1:7" ht="13.5">
      <c r="A189" s="219" t="s">
        <v>641</v>
      </c>
      <c r="B189" s="214" t="s">
        <v>642</v>
      </c>
      <c r="C189" s="215">
        <v>10.7</v>
      </c>
      <c r="G189" s="217">
        <v>0</v>
      </c>
    </row>
    <row r="190" spans="1:7" ht="13.5">
      <c r="A190" s="213" t="s">
        <v>643</v>
      </c>
      <c r="B190" s="214" t="s">
        <v>644</v>
      </c>
      <c r="C190" s="215">
        <v>219.040593</v>
      </c>
      <c r="G190" s="217">
        <v>351.9</v>
      </c>
    </row>
    <row r="191" spans="1:7" ht="13.5">
      <c r="A191" s="219" t="s">
        <v>645</v>
      </c>
      <c r="B191" s="214" t="s">
        <v>646</v>
      </c>
      <c r="C191" s="215">
        <v>219.040593</v>
      </c>
      <c r="G191" s="217">
        <v>351.9</v>
      </c>
    </row>
    <row r="192" spans="1:7" ht="13.5">
      <c r="A192" s="213" t="s">
        <v>647</v>
      </c>
      <c r="B192" s="214" t="s">
        <v>648</v>
      </c>
      <c r="C192" s="215">
        <v>1113.972969</v>
      </c>
      <c r="G192" s="217">
        <v>468.29</v>
      </c>
    </row>
    <row r="193" spans="1:7" ht="13.5">
      <c r="A193" s="219" t="s">
        <v>649</v>
      </c>
      <c r="B193" s="214" t="s">
        <v>650</v>
      </c>
      <c r="C193" s="215">
        <v>3.1192</v>
      </c>
      <c r="G193" s="217">
        <v>3.12</v>
      </c>
    </row>
    <row r="194" spans="1:7" ht="13.5">
      <c r="A194" s="219" t="s">
        <v>651</v>
      </c>
      <c r="B194" s="214" t="s">
        <v>652</v>
      </c>
      <c r="C194" s="215">
        <v>328.794993</v>
      </c>
      <c r="G194" s="217">
        <v>342.14</v>
      </c>
    </row>
    <row r="195" spans="1:7" ht="13.5">
      <c r="A195" s="219" t="s">
        <v>653</v>
      </c>
      <c r="B195" s="214" t="s">
        <v>654</v>
      </c>
      <c r="C195" s="215">
        <v>17.6955</v>
      </c>
      <c r="G195" s="217">
        <v>106</v>
      </c>
    </row>
    <row r="196" spans="1:7" ht="13.5">
      <c r="A196" s="219" t="s">
        <v>655</v>
      </c>
      <c r="B196" s="214" t="s">
        <v>656</v>
      </c>
      <c r="C196" s="215">
        <v>661.235091</v>
      </c>
      <c r="G196" s="217">
        <v>15</v>
      </c>
    </row>
    <row r="197" spans="1:7" ht="13.5">
      <c r="A197" s="219" t="s">
        <v>657</v>
      </c>
      <c r="B197" s="214" t="s">
        <v>658</v>
      </c>
      <c r="C197" s="215">
        <v>103.128185</v>
      </c>
      <c r="G197" s="217">
        <v>2.03</v>
      </c>
    </row>
    <row r="198" spans="1:7" ht="13.5">
      <c r="A198" s="213" t="s">
        <v>659</v>
      </c>
      <c r="B198" s="214" t="s">
        <v>660</v>
      </c>
      <c r="C198" s="215">
        <v>1.2</v>
      </c>
      <c r="G198" s="217">
        <v>1.3</v>
      </c>
    </row>
    <row r="199" spans="1:7" ht="13.5">
      <c r="A199" s="219" t="s">
        <v>661</v>
      </c>
      <c r="B199" s="214" t="s">
        <v>662</v>
      </c>
      <c r="C199" s="215">
        <v>1.2</v>
      </c>
      <c r="G199" s="217">
        <v>1.3</v>
      </c>
    </row>
    <row r="200" spans="1:7" ht="13.5">
      <c r="A200" s="213" t="s">
        <v>663</v>
      </c>
      <c r="B200" s="214" t="s">
        <v>664</v>
      </c>
      <c r="C200" s="215">
        <v>126.66516</v>
      </c>
      <c r="G200" s="217">
        <v>144.83</v>
      </c>
    </row>
    <row r="201" spans="1:7" ht="13.5">
      <c r="A201" s="219" t="s">
        <v>665</v>
      </c>
      <c r="B201" s="214" t="s">
        <v>666</v>
      </c>
      <c r="C201" s="215">
        <v>23.36166</v>
      </c>
      <c r="G201" s="217">
        <v>32.64</v>
      </c>
    </row>
    <row r="202" spans="1:7" ht="13.5">
      <c r="A202" s="219" t="s">
        <v>667</v>
      </c>
      <c r="B202" s="214" t="s">
        <v>668</v>
      </c>
      <c r="C202" s="215">
        <v>103.3035</v>
      </c>
      <c r="G202" s="217">
        <v>112.19</v>
      </c>
    </row>
    <row r="203" spans="1:7" ht="13.5">
      <c r="A203" s="213" t="s">
        <v>669</v>
      </c>
      <c r="B203" s="214" t="s">
        <v>670</v>
      </c>
      <c r="C203" s="215">
        <v>346.985979</v>
      </c>
      <c r="G203" s="217">
        <v>0</v>
      </c>
    </row>
    <row r="204" spans="1:7" ht="13.5">
      <c r="A204" s="219" t="s">
        <v>671</v>
      </c>
      <c r="B204" s="214" t="s">
        <v>672</v>
      </c>
      <c r="C204" s="215">
        <v>135.168233</v>
      </c>
      <c r="G204" s="217">
        <v>0</v>
      </c>
    </row>
    <row r="205" spans="1:7" ht="13.5">
      <c r="A205" s="219" t="s">
        <v>673</v>
      </c>
      <c r="B205" s="214" t="s">
        <v>674</v>
      </c>
      <c r="C205" s="215">
        <v>211.817746</v>
      </c>
      <c r="G205" s="217">
        <v>0</v>
      </c>
    </row>
    <row r="206" spans="1:7" ht="13.5">
      <c r="A206" s="213" t="s">
        <v>675</v>
      </c>
      <c r="B206" s="214" t="s">
        <v>676</v>
      </c>
      <c r="C206" s="215">
        <v>16.564112</v>
      </c>
      <c r="G206" s="217">
        <v>0</v>
      </c>
    </row>
    <row r="207" spans="1:7" ht="13.5">
      <c r="A207" s="219" t="s">
        <v>677</v>
      </c>
      <c r="B207" s="214" t="s">
        <v>678</v>
      </c>
      <c r="C207" s="215">
        <v>16.564112</v>
      </c>
      <c r="G207" s="217">
        <v>0</v>
      </c>
    </row>
    <row r="208" spans="1:7" ht="13.5">
      <c r="A208" s="220">
        <v>21013</v>
      </c>
      <c r="B208" s="214" t="s">
        <v>679</v>
      </c>
      <c r="C208" s="215">
        <v>0</v>
      </c>
      <c r="G208" s="217">
        <v>51.8</v>
      </c>
    </row>
    <row r="209" spans="1:7" ht="13.5">
      <c r="A209" s="219">
        <v>2101301</v>
      </c>
      <c r="B209" s="214" t="s">
        <v>680</v>
      </c>
      <c r="C209" s="215">
        <v>0</v>
      </c>
      <c r="G209" s="217">
        <v>49.8</v>
      </c>
    </row>
    <row r="210" spans="1:7" ht="13.5">
      <c r="A210" s="219">
        <v>2101399</v>
      </c>
      <c r="B210" s="214" t="s">
        <v>681</v>
      </c>
      <c r="C210" s="215">
        <v>0</v>
      </c>
      <c r="G210" s="217">
        <v>2</v>
      </c>
    </row>
    <row r="211" spans="1:7" ht="13.5">
      <c r="A211" s="213" t="s">
        <v>682</v>
      </c>
      <c r="B211" s="214" t="s">
        <v>683</v>
      </c>
      <c r="C211" s="215">
        <v>0.9</v>
      </c>
      <c r="G211" s="217">
        <v>0</v>
      </c>
    </row>
    <row r="212" spans="1:7" ht="13.5">
      <c r="A212" s="219" t="s">
        <v>684</v>
      </c>
      <c r="B212" s="214" t="s">
        <v>685</v>
      </c>
      <c r="C212" s="215">
        <v>0.9</v>
      </c>
      <c r="G212" s="217">
        <v>0</v>
      </c>
    </row>
    <row r="213" spans="1:7" ht="13.5">
      <c r="A213" s="213" t="s">
        <v>686</v>
      </c>
      <c r="B213" s="214" t="s">
        <v>687</v>
      </c>
      <c r="C213" s="215">
        <v>25.372</v>
      </c>
      <c r="G213" s="217">
        <v>32.46</v>
      </c>
    </row>
    <row r="214" spans="1:7" ht="13.5">
      <c r="A214" s="219" t="s">
        <v>688</v>
      </c>
      <c r="B214" s="214" t="s">
        <v>687</v>
      </c>
      <c r="C214" s="215">
        <v>25.372</v>
      </c>
      <c r="G214" s="217">
        <v>32.46</v>
      </c>
    </row>
    <row r="215" spans="1:7" ht="13.5">
      <c r="A215" s="213" t="s">
        <v>689</v>
      </c>
      <c r="B215" s="214" t="s">
        <v>690</v>
      </c>
      <c r="C215" s="215">
        <v>875.264989</v>
      </c>
      <c r="G215" s="217">
        <v>1698.6</v>
      </c>
    </row>
    <row r="216" spans="1:7" ht="13.5">
      <c r="A216" s="219" t="s">
        <v>691</v>
      </c>
      <c r="B216" s="214" t="s">
        <v>690</v>
      </c>
      <c r="C216" s="215">
        <v>875.264989</v>
      </c>
      <c r="G216" s="217">
        <v>1698.6</v>
      </c>
    </row>
    <row r="217" spans="1:7" ht="13.5">
      <c r="A217" s="213" t="s">
        <v>692</v>
      </c>
      <c r="B217" s="214" t="s">
        <v>693</v>
      </c>
      <c r="C217" s="215">
        <v>1199.97005</v>
      </c>
      <c r="G217" s="217">
        <f>G218+G223+G225+G227+G229</f>
        <v>454.97</v>
      </c>
    </row>
    <row r="218" spans="1:7" ht="13.5">
      <c r="A218" s="213" t="s">
        <v>694</v>
      </c>
      <c r="B218" s="214" t="s">
        <v>695</v>
      </c>
      <c r="C218" s="215">
        <v>296.518493</v>
      </c>
      <c r="G218" s="217">
        <v>289.89</v>
      </c>
    </row>
    <row r="219" spans="1:7" ht="13.5">
      <c r="A219" s="219">
        <v>2110101</v>
      </c>
      <c r="B219" s="214" t="s">
        <v>334</v>
      </c>
      <c r="C219" s="215">
        <v>0</v>
      </c>
      <c r="G219" s="217">
        <v>154.1</v>
      </c>
    </row>
    <row r="220" spans="1:7" ht="13.5">
      <c r="A220" s="219" t="s">
        <v>696</v>
      </c>
      <c r="B220" s="214" t="s">
        <v>335</v>
      </c>
      <c r="C220" s="215">
        <v>15.533693</v>
      </c>
      <c r="G220" s="217">
        <v>12.78</v>
      </c>
    </row>
    <row r="221" spans="1:7" ht="13.5">
      <c r="A221" s="219" t="s">
        <v>697</v>
      </c>
      <c r="B221" s="214" t="s">
        <v>698</v>
      </c>
      <c r="C221" s="215">
        <v>279.7848</v>
      </c>
      <c r="G221" s="217">
        <v>120.22</v>
      </c>
    </row>
    <row r="222" spans="1:7" ht="13.5">
      <c r="A222" s="219" t="s">
        <v>699</v>
      </c>
      <c r="B222" s="214" t="s">
        <v>700</v>
      </c>
      <c r="C222" s="215">
        <v>1.2</v>
      </c>
      <c r="G222" s="217">
        <v>2.8</v>
      </c>
    </row>
    <row r="223" spans="1:7" ht="13.5">
      <c r="A223" s="213" t="s">
        <v>701</v>
      </c>
      <c r="B223" s="214" t="s">
        <v>702</v>
      </c>
      <c r="C223" s="215">
        <v>6.05644</v>
      </c>
      <c r="G223" s="217">
        <v>5.6</v>
      </c>
    </row>
    <row r="224" spans="1:7" ht="13.5">
      <c r="A224" s="219" t="s">
        <v>703</v>
      </c>
      <c r="B224" s="214" t="s">
        <v>704</v>
      </c>
      <c r="C224" s="215">
        <v>6.05644</v>
      </c>
      <c r="G224" s="217">
        <v>5.6</v>
      </c>
    </row>
    <row r="225" spans="1:7" ht="13.5">
      <c r="A225" s="213" t="s">
        <v>705</v>
      </c>
      <c r="B225" s="214" t="s">
        <v>706</v>
      </c>
      <c r="C225" s="215">
        <v>450</v>
      </c>
      <c r="G225" s="217">
        <v>0</v>
      </c>
    </row>
    <row r="226" spans="1:7" ht="13.5">
      <c r="A226" s="219" t="s">
        <v>707</v>
      </c>
      <c r="B226" s="214" t="s">
        <v>708</v>
      </c>
      <c r="C226" s="215">
        <v>450</v>
      </c>
      <c r="G226" s="217">
        <v>0</v>
      </c>
    </row>
    <row r="227" spans="1:7" ht="13.5">
      <c r="A227" s="213" t="s">
        <v>709</v>
      </c>
      <c r="B227" s="214" t="s">
        <v>710</v>
      </c>
      <c r="C227" s="215">
        <v>427.755117</v>
      </c>
      <c r="G227" s="217">
        <v>142.08</v>
      </c>
    </row>
    <row r="228" spans="1:7" ht="13.5">
      <c r="A228" s="219" t="s">
        <v>711</v>
      </c>
      <c r="B228" s="214" t="s">
        <v>712</v>
      </c>
      <c r="C228" s="215">
        <v>427.755117</v>
      </c>
      <c r="G228" s="217">
        <v>142.08</v>
      </c>
    </row>
    <row r="229" spans="1:7" ht="13.5">
      <c r="A229" s="213" t="s">
        <v>713</v>
      </c>
      <c r="B229" s="214" t="s">
        <v>714</v>
      </c>
      <c r="C229" s="215">
        <v>19.64</v>
      </c>
      <c r="G229" s="217">
        <v>17.4</v>
      </c>
    </row>
    <row r="230" spans="1:7" ht="13.5">
      <c r="A230" s="219" t="s">
        <v>715</v>
      </c>
      <c r="B230" s="214" t="s">
        <v>714</v>
      </c>
      <c r="C230" s="215">
        <v>19.64</v>
      </c>
      <c r="G230" s="217">
        <v>17.4</v>
      </c>
    </row>
    <row r="231" spans="1:7" ht="13.5">
      <c r="A231" s="213" t="s">
        <v>716</v>
      </c>
      <c r="B231" s="214" t="s">
        <v>717</v>
      </c>
      <c r="C231" s="215">
        <v>978.769415</v>
      </c>
      <c r="G231" s="217">
        <f>G232+G237+G239+G241+G243</f>
        <v>1864.1</v>
      </c>
    </row>
    <row r="232" spans="1:7" ht="13.5">
      <c r="A232" s="213" t="s">
        <v>718</v>
      </c>
      <c r="B232" s="214" t="s">
        <v>719</v>
      </c>
      <c r="C232" s="215">
        <v>454.630289</v>
      </c>
      <c r="G232" s="217">
        <v>846.67</v>
      </c>
    </row>
    <row r="233" spans="1:7" ht="13.5">
      <c r="A233" s="219" t="s">
        <v>720</v>
      </c>
      <c r="B233" s="214" t="s">
        <v>334</v>
      </c>
      <c r="C233" s="215">
        <v>2.756357</v>
      </c>
      <c r="G233" s="217">
        <v>121.94</v>
      </c>
    </row>
    <row r="234" spans="1:7" ht="13.5">
      <c r="A234" s="219" t="s">
        <v>721</v>
      </c>
      <c r="B234" s="214" t="s">
        <v>335</v>
      </c>
      <c r="C234" s="215">
        <v>373.650796</v>
      </c>
      <c r="G234" s="217">
        <v>139.27</v>
      </c>
    </row>
    <row r="235" spans="1:7" ht="13.5">
      <c r="A235" s="219" t="s">
        <v>722</v>
      </c>
      <c r="B235" s="214" t="s">
        <v>723</v>
      </c>
      <c r="C235" s="215">
        <v>78.223136</v>
      </c>
      <c r="G235" s="217">
        <v>90.57</v>
      </c>
    </row>
    <row r="236" spans="1:7" ht="13.5">
      <c r="A236" s="219">
        <v>2120199</v>
      </c>
      <c r="B236" s="214" t="s">
        <v>724</v>
      </c>
      <c r="C236" s="215">
        <v>0</v>
      </c>
      <c r="G236" s="217">
        <v>494.89</v>
      </c>
    </row>
    <row r="237" spans="1:7" ht="13.5">
      <c r="A237" s="213" t="s">
        <v>725</v>
      </c>
      <c r="B237" s="214" t="s">
        <v>726</v>
      </c>
      <c r="C237" s="215">
        <v>15.164</v>
      </c>
      <c r="G237" s="217">
        <v>220</v>
      </c>
    </row>
    <row r="238" spans="1:7" ht="13.5">
      <c r="A238" s="219" t="s">
        <v>727</v>
      </c>
      <c r="B238" s="214" t="s">
        <v>726</v>
      </c>
      <c r="C238" s="215">
        <v>15.164</v>
      </c>
      <c r="G238" s="217">
        <v>220</v>
      </c>
    </row>
    <row r="239" spans="1:7" ht="13.5">
      <c r="A239" s="213" t="s">
        <v>728</v>
      </c>
      <c r="B239" s="214" t="s">
        <v>729</v>
      </c>
      <c r="C239" s="215">
        <v>508.633367</v>
      </c>
      <c r="G239" s="217">
        <v>406</v>
      </c>
    </row>
    <row r="240" spans="1:7" ht="13.5">
      <c r="A240" s="219" t="s">
        <v>730</v>
      </c>
      <c r="B240" s="214" t="s">
        <v>731</v>
      </c>
      <c r="C240" s="215">
        <v>508.633367</v>
      </c>
      <c r="G240" s="217">
        <v>406</v>
      </c>
    </row>
    <row r="241" spans="1:7" ht="13.5">
      <c r="A241" s="213" t="s">
        <v>732</v>
      </c>
      <c r="B241" s="214" t="s">
        <v>733</v>
      </c>
      <c r="C241" s="215">
        <v>0.341759</v>
      </c>
      <c r="G241" s="217">
        <v>35.85</v>
      </c>
    </row>
    <row r="242" spans="1:7" ht="13.5">
      <c r="A242" s="219" t="s">
        <v>734</v>
      </c>
      <c r="B242" s="214" t="s">
        <v>733</v>
      </c>
      <c r="C242" s="215">
        <v>0.341759</v>
      </c>
      <c r="G242" s="217">
        <v>35.85</v>
      </c>
    </row>
    <row r="243" spans="1:7" ht="13.5">
      <c r="A243" s="221">
        <v>21299</v>
      </c>
      <c r="B243" s="214" t="s">
        <v>735</v>
      </c>
      <c r="C243" s="215">
        <v>0</v>
      </c>
      <c r="G243" s="217">
        <v>355.58</v>
      </c>
    </row>
    <row r="244" spans="1:7" ht="13.5">
      <c r="A244" s="213">
        <v>2129999</v>
      </c>
      <c r="B244" s="214" t="s">
        <v>735</v>
      </c>
      <c r="C244" s="215">
        <v>0</v>
      </c>
      <c r="G244" s="217">
        <v>355.58</v>
      </c>
    </row>
    <row r="245" spans="1:7" ht="13.5">
      <c r="A245" s="213" t="s">
        <v>736</v>
      </c>
      <c r="B245" s="214" t="s">
        <v>737</v>
      </c>
      <c r="C245" s="215">
        <v>6630.099525</v>
      </c>
      <c r="G245" s="217">
        <f>G246+G261+G266+G278+G282+G285+G287</f>
        <v>5069.96</v>
      </c>
    </row>
    <row r="246" spans="1:7" ht="13.5">
      <c r="A246" s="213" t="s">
        <v>738</v>
      </c>
      <c r="B246" s="214" t="s">
        <v>739</v>
      </c>
      <c r="C246" s="215">
        <v>4627.840917</v>
      </c>
      <c r="G246" s="217">
        <v>2750.83</v>
      </c>
    </row>
    <row r="247" spans="1:7" ht="13.5">
      <c r="A247" s="213">
        <v>2130101</v>
      </c>
      <c r="B247" s="214" t="s">
        <v>334</v>
      </c>
      <c r="C247" s="215">
        <v>0</v>
      </c>
      <c r="G247" s="217">
        <v>99</v>
      </c>
    </row>
    <row r="248" spans="1:7" ht="13.5">
      <c r="A248" s="219" t="s">
        <v>740</v>
      </c>
      <c r="B248" s="214" t="s">
        <v>335</v>
      </c>
      <c r="C248" s="215">
        <v>716.341926</v>
      </c>
      <c r="G248" s="217">
        <v>196.03</v>
      </c>
    </row>
    <row r="249" spans="1:7" ht="13.5">
      <c r="A249" s="213">
        <v>2130104</v>
      </c>
      <c r="B249" s="214" t="s">
        <v>406</v>
      </c>
      <c r="C249" s="215">
        <v>0</v>
      </c>
      <c r="G249" s="217">
        <v>178.1</v>
      </c>
    </row>
    <row r="250" spans="1:7" ht="13.5">
      <c r="A250" s="219" t="s">
        <v>741</v>
      </c>
      <c r="B250" s="214" t="s">
        <v>742</v>
      </c>
      <c r="C250" s="215">
        <v>0.88</v>
      </c>
      <c r="G250" s="217">
        <v>3</v>
      </c>
    </row>
    <row r="251" spans="1:7" ht="13.5">
      <c r="A251" s="219" t="s">
        <v>743</v>
      </c>
      <c r="B251" s="214" t="s">
        <v>744</v>
      </c>
      <c r="C251" s="215">
        <v>5.325</v>
      </c>
      <c r="G251" s="217">
        <v>0</v>
      </c>
    </row>
    <row r="252" spans="1:7" ht="13.5">
      <c r="A252" s="219" t="s">
        <v>745</v>
      </c>
      <c r="B252" s="214" t="s">
        <v>746</v>
      </c>
      <c r="C252" s="215">
        <v>15.83535</v>
      </c>
      <c r="G252" s="217">
        <v>16</v>
      </c>
    </row>
    <row r="253" spans="1:7" ht="13.5">
      <c r="A253" s="219" t="s">
        <v>747</v>
      </c>
      <c r="B253" s="214" t="s">
        <v>748</v>
      </c>
      <c r="C253" s="215">
        <v>40</v>
      </c>
      <c r="G253" s="217">
        <v>0</v>
      </c>
    </row>
    <row r="254" spans="1:7" ht="13.5">
      <c r="A254" s="219" t="s">
        <v>749</v>
      </c>
      <c r="B254" s="214" t="s">
        <v>750</v>
      </c>
      <c r="C254" s="215">
        <v>28.99995</v>
      </c>
      <c r="G254" s="217">
        <v>0</v>
      </c>
    </row>
    <row r="255" spans="1:7" ht="13.5">
      <c r="A255" s="219" t="s">
        <v>751</v>
      </c>
      <c r="B255" s="214" t="s">
        <v>752</v>
      </c>
      <c r="C255" s="215">
        <v>242.775</v>
      </c>
      <c r="G255" s="217">
        <v>1.179</v>
      </c>
    </row>
    <row r="256" spans="1:7" ht="13.5">
      <c r="A256" s="219" t="s">
        <v>753</v>
      </c>
      <c r="B256" s="214" t="s">
        <v>754</v>
      </c>
      <c r="C256" s="215">
        <v>2</v>
      </c>
      <c r="G256" s="217">
        <v>0</v>
      </c>
    </row>
    <row r="257" spans="1:7" ht="13.5">
      <c r="A257" s="219" t="s">
        <v>755</v>
      </c>
      <c r="B257" s="214" t="s">
        <v>756</v>
      </c>
      <c r="C257" s="215">
        <v>2346.339465</v>
      </c>
      <c r="G257" s="217">
        <v>63.86</v>
      </c>
    </row>
    <row r="258" spans="1:7" ht="13.5">
      <c r="A258" s="219" t="s">
        <v>757</v>
      </c>
      <c r="B258" s="214" t="s">
        <v>758</v>
      </c>
      <c r="C258" s="215">
        <v>0</v>
      </c>
      <c r="G258" s="217">
        <v>200.51</v>
      </c>
    </row>
    <row r="259" spans="1:7" ht="13.5">
      <c r="A259" s="219" t="s">
        <v>759</v>
      </c>
      <c r="B259" s="214" t="s">
        <v>760</v>
      </c>
      <c r="C259" s="215">
        <v>65.5</v>
      </c>
      <c r="G259" s="217">
        <v>0</v>
      </c>
    </row>
    <row r="260" spans="1:7" ht="13.5">
      <c r="A260" s="219" t="s">
        <v>761</v>
      </c>
      <c r="B260" s="214" t="s">
        <v>762</v>
      </c>
      <c r="C260" s="215">
        <v>1163.844226</v>
      </c>
      <c r="G260" s="217">
        <v>1993.16</v>
      </c>
    </row>
    <row r="261" spans="1:7" ht="13.5">
      <c r="A261" s="213" t="s">
        <v>763</v>
      </c>
      <c r="B261" s="214" t="s">
        <v>764</v>
      </c>
      <c r="C261" s="215">
        <v>28.265</v>
      </c>
      <c r="G261" s="217">
        <v>89.54</v>
      </c>
    </row>
    <row r="262" spans="1:7" ht="13.5">
      <c r="A262" s="213">
        <v>2130201</v>
      </c>
      <c r="B262" s="214" t="s">
        <v>335</v>
      </c>
      <c r="C262" s="215">
        <v>0</v>
      </c>
      <c r="G262" s="217">
        <v>9</v>
      </c>
    </row>
    <row r="263" spans="1:7" ht="13.5">
      <c r="A263" s="219" t="s">
        <v>765</v>
      </c>
      <c r="B263" s="214" t="s">
        <v>766</v>
      </c>
      <c r="C263" s="215">
        <v>15</v>
      </c>
      <c r="G263" s="217">
        <v>41</v>
      </c>
    </row>
    <row r="264" spans="1:7" ht="13.5">
      <c r="A264" s="219" t="s">
        <v>767</v>
      </c>
      <c r="B264" s="214" t="s">
        <v>768</v>
      </c>
      <c r="C264" s="215">
        <v>11.741</v>
      </c>
      <c r="G264" s="217">
        <v>39.54</v>
      </c>
    </row>
    <row r="265" spans="1:7" ht="13.5">
      <c r="A265" s="219" t="s">
        <v>769</v>
      </c>
      <c r="B265" s="214" t="s">
        <v>770</v>
      </c>
      <c r="C265" s="215">
        <v>1.524</v>
      </c>
      <c r="G265" s="217">
        <v>0</v>
      </c>
    </row>
    <row r="266" spans="1:7" ht="13.5">
      <c r="A266" s="213" t="s">
        <v>771</v>
      </c>
      <c r="B266" s="214" t="s">
        <v>772</v>
      </c>
      <c r="C266" s="215">
        <v>529.875679</v>
      </c>
      <c r="G266" s="217">
        <v>1356.66</v>
      </c>
    </row>
    <row r="267" spans="1:7" ht="13.5">
      <c r="A267" s="219" t="s">
        <v>773</v>
      </c>
      <c r="B267" s="214" t="s">
        <v>334</v>
      </c>
      <c r="C267" s="215">
        <v>0.6084</v>
      </c>
      <c r="G267" s="217">
        <v>0</v>
      </c>
    </row>
    <row r="268" spans="1:7" ht="13.5">
      <c r="A268" s="219" t="s">
        <v>774</v>
      </c>
      <c r="B268" s="214" t="s">
        <v>335</v>
      </c>
      <c r="C268" s="215">
        <v>98.757537</v>
      </c>
      <c r="G268" s="217">
        <v>19.52</v>
      </c>
    </row>
    <row r="269" spans="1:7" ht="13.5">
      <c r="A269" s="219" t="s">
        <v>775</v>
      </c>
      <c r="B269" s="214" t="s">
        <v>776</v>
      </c>
      <c r="C269" s="215">
        <v>179.474698</v>
      </c>
      <c r="G269" s="217">
        <v>182.03</v>
      </c>
    </row>
    <row r="270" spans="1:7" ht="13.5">
      <c r="A270" s="219" t="s">
        <v>777</v>
      </c>
      <c r="B270" s="214" t="s">
        <v>778</v>
      </c>
      <c r="C270" s="215">
        <v>6.825</v>
      </c>
      <c r="G270" s="217">
        <v>13.37</v>
      </c>
    </row>
    <row r="271" spans="1:7" ht="13.5">
      <c r="A271" s="219" t="s">
        <v>779</v>
      </c>
      <c r="B271" s="214" t="s">
        <v>780</v>
      </c>
      <c r="C271" s="215">
        <v>190.470044</v>
      </c>
      <c r="G271" s="217">
        <v>237.86</v>
      </c>
    </row>
    <row r="272" spans="1:7" ht="13.5">
      <c r="A272" s="219">
        <v>2130308</v>
      </c>
      <c r="B272" s="214" t="s">
        <v>781</v>
      </c>
      <c r="C272" s="215">
        <v>0</v>
      </c>
      <c r="G272" s="217">
        <v>52.89</v>
      </c>
    </row>
    <row r="273" spans="1:7" ht="13.5">
      <c r="A273" s="219">
        <v>2130311</v>
      </c>
      <c r="B273" s="214" t="s">
        <v>782</v>
      </c>
      <c r="C273" s="215">
        <v>0</v>
      </c>
      <c r="G273" s="217">
        <v>19.8</v>
      </c>
    </row>
    <row r="274" spans="1:7" ht="13.5">
      <c r="A274" s="219">
        <v>2130312</v>
      </c>
      <c r="B274" s="214" t="s">
        <v>783</v>
      </c>
      <c r="C274" s="215">
        <v>0</v>
      </c>
      <c r="G274" s="217">
        <v>5.49</v>
      </c>
    </row>
    <row r="275" spans="1:7" ht="13.5">
      <c r="A275" s="219" t="s">
        <v>784</v>
      </c>
      <c r="B275" s="214" t="s">
        <v>785</v>
      </c>
      <c r="C275" s="215">
        <v>4.16</v>
      </c>
      <c r="G275" s="215">
        <v>0</v>
      </c>
    </row>
    <row r="276" spans="1:7" ht="13.5">
      <c r="A276" s="219" t="s">
        <v>786</v>
      </c>
      <c r="B276" s="214" t="s">
        <v>787</v>
      </c>
      <c r="C276" s="215">
        <v>49.58</v>
      </c>
      <c r="G276" s="215">
        <v>0</v>
      </c>
    </row>
    <row r="277" spans="1:7" ht="13.5">
      <c r="A277" s="219">
        <v>2130399</v>
      </c>
      <c r="B277" s="214" t="s">
        <v>788</v>
      </c>
      <c r="C277" s="215">
        <v>0</v>
      </c>
      <c r="G277" s="217">
        <v>825.69</v>
      </c>
    </row>
    <row r="278" spans="1:7" ht="13.5">
      <c r="A278" s="213" t="s">
        <v>789</v>
      </c>
      <c r="B278" s="214" t="s">
        <v>790</v>
      </c>
      <c r="C278" s="215">
        <v>995.212741</v>
      </c>
      <c r="G278" s="217">
        <v>89.26</v>
      </c>
    </row>
    <row r="279" spans="1:7" ht="13.5">
      <c r="A279" s="213">
        <v>2130501</v>
      </c>
      <c r="B279" s="214" t="s">
        <v>335</v>
      </c>
      <c r="C279" s="215">
        <v>0</v>
      </c>
      <c r="G279" s="217">
        <v>10.9</v>
      </c>
    </row>
    <row r="280" spans="1:7" ht="13.5">
      <c r="A280" s="219" t="s">
        <v>791</v>
      </c>
      <c r="B280" s="214" t="s">
        <v>792</v>
      </c>
      <c r="C280" s="215">
        <v>20</v>
      </c>
      <c r="G280" s="217">
        <v>0</v>
      </c>
    </row>
    <row r="281" spans="1:7" ht="13.5">
      <c r="A281" s="219" t="s">
        <v>793</v>
      </c>
      <c r="B281" s="214" t="s">
        <v>794</v>
      </c>
      <c r="C281" s="215">
        <v>975.212741</v>
      </c>
      <c r="G281" s="217">
        <v>78.36</v>
      </c>
    </row>
    <row r="282" spans="1:7" ht="13.5">
      <c r="A282" s="213" t="s">
        <v>795</v>
      </c>
      <c r="B282" s="214" t="s">
        <v>796</v>
      </c>
      <c r="C282" s="215">
        <v>302.431</v>
      </c>
      <c r="G282" s="217">
        <v>633.67</v>
      </c>
    </row>
    <row r="283" spans="1:7" ht="13.5">
      <c r="A283" s="219">
        <v>2130705</v>
      </c>
      <c r="B283" s="214" t="s">
        <v>797</v>
      </c>
      <c r="C283" s="215">
        <v>0</v>
      </c>
      <c r="G283" s="217">
        <v>484.97</v>
      </c>
    </row>
    <row r="284" spans="1:7" ht="13.5">
      <c r="A284" s="219" t="s">
        <v>798</v>
      </c>
      <c r="B284" s="214" t="s">
        <v>799</v>
      </c>
      <c r="C284" s="215">
        <v>302.431</v>
      </c>
      <c r="G284" s="217">
        <v>148.7</v>
      </c>
    </row>
    <row r="285" spans="1:7" ht="13.5">
      <c r="A285" s="213" t="s">
        <v>800</v>
      </c>
      <c r="B285" s="214" t="s">
        <v>801</v>
      </c>
      <c r="C285" s="215">
        <v>69.6703</v>
      </c>
      <c r="G285" s="217">
        <v>150</v>
      </c>
    </row>
    <row r="286" spans="1:7" ht="13.5">
      <c r="A286" s="219" t="s">
        <v>802</v>
      </c>
      <c r="B286" s="214" t="s">
        <v>803</v>
      </c>
      <c r="C286" s="215">
        <v>69.6703</v>
      </c>
      <c r="G286" s="217">
        <v>150</v>
      </c>
    </row>
    <row r="287" spans="1:7" ht="13.5">
      <c r="A287" s="213" t="s">
        <v>804</v>
      </c>
      <c r="B287" s="214" t="s">
        <v>805</v>
      </c>
      <c r="C287" s="215">
        <v>76.803888</v>
      </c>
      <c r="G287" s="217">
        <v>0</v>
      </c>
    </row>
    <row r="288" spans="1:7" ht="13.5">
      <c r="A288" s="219" t="s">
        <v>806</v>
      </c>
      <c r="B288" s="214" t="s">
        <v>805</v>
      </c>
      <c r="C288" s="215">
        <v>76.803888</v>
      </c>
      <c r="G288" s="217">
        <v>0</v>
      </c>
    </row>
    <row r="289" spans="1:7" ht="13.5">
      <c r="A289" s="213" t="s">
        <v>807</v>
      </c>
      <c r="B289" s="214" t="s">
        <v>808</v>
      </c>
      <c r="C289" s="215">
        <v>35.183908</v>
      </c>
      <c r="G289" s="217">
        <f>G290+G295</f>
        <v>43.84</v>
      </c>
    </row>
    <row r="290" spans="1:7" ht="13.5">
      <c r="A290" s="213" t="s">
        <v>809</v>
      </c>
      <c r="B290" s="214" t="s">
        <v>810</v>
      </c>
      <c r="C290" s="215">
        <v>35.183908</v>
      </c>
      <c r="G290" s="217">
        <v>3.84</v>
      </c>
    </row>
    <row r="291" spans="1:7" ht="13.5">
      <c r="A291" s="219" t="s">
        <v>811</v>
      </c>
      <c r="B291" s="214" t="s">
        <v>335</v>
      </c>
      <c r="C291" s="215">
        <v>0.404096</v>
      </c>
      <c r="G291" s="217">
        <v>0</v>
      </c>
    </row>
    <row r="292" spans="1:7" ht="13.5">
      <c r="A292" s="219" t="s">
        <v>812</v>
      </c>
      <c r="B292" s="214" t="s">
        <v>813</v>
      </c>
      <c r="C292" s="215">
        <v>4.9542</v>
      </c>
      <c r="G292" s="217">
        <v>3.84</v>
      </c>
    </row>
    <row r="293" spans="1:7" ht="13.5">
      <c r="A293" s="219" t="s">
        <v>814</v>
      </c>
      <c r="B293" s="214" t="s">
        <v>815</v>
      </c>
      <c r="C293" s="215">
        <v>24</v>
      </c>
      <c r="G293" s="217">
        <v>0</v>
      </c>
    </row>
    <row r="294" spans="1:7" ht="13.5">
      <c r="A294" s="219" t="s">
        <v>816</v>
      </c>
      <c r="B294" s="214" t="s">
        <v>817</v>
      </c>
      <c r="C294" s="215">
        <v>5.825612</v>
      </c>
      <c r="G294" s="217">
        <v>0</v>
      </c>
    </row>
    <row r="295" spans="1:7" ht="13.5">
      <c r="A295" s="221">
        <v>21499</v>
      </c>
      <c r="B295" s="214" t="s">
        <v>818</v>
      </c>
      <c r="C295" s="215">
        <v>0</v>
      </c>
      <c r="G295" s="217">
        <v>40</v>
      </c>
    </row>
    <row r="296" spans="1:7" ht="13.5">
      <c r="A296" s="213">
        <v>2149999</v>
      </c>
      <c r="B296" s="214" t="s">
        <v>818</v>
      </c>
      <c r="C296" s="215">
        <v>0</v>
      </c>
      <c r="G296" s="217">
        <v>40</v>
      </c>
    </row>
    <row r="297" spans="1:7" ht="13.5">
      <c r="A297" s="213" t="s">
        <v>819</v>
      </c>
      <c r="B297" s="214" t="s">
        <v>820</v>
      </c>
      <c r="C297" s="215">
        <v>1604.961118</v>
      </c>
      <c r="G297" s="217">
        <v>2418.85</v>
      </c>
    </row>
    <row r="298" spans="1:7" ht="13.5">
      <c r="A298" s="213" t="s">
        <v>821</v>
      </c>
      <c r="B298" s="214" t="s">
        <v>822</v>
      </c>
      <c r="C298" s="215">
        <v>1.664</v>
      </c>
      <c r="G298" s="217">
        <v>0</v>
      </c>
    </row>
    <row r="299" spans="1:7" ht="13.5">
      <c r="A299" s="219" t="s">
        <v>823</v>
      </c>
      <c r="B299" s="214" t="s">
        <v>824</v>
      </c>
      <c r="C299" s="215">
        <v>1.664</v>
      </c>
      <c r="G299" s="217">
        <v>0</v>
      </c>
    </row>
    <row r="300" spans="1:7" ht="13.5">
      <c r="A300" s="213" t="s">
        <v>825</v>
      </c>
      <c r="B300" s="214" t="s">
        <v>826</v>
      </c>
      <c r="C300" s="215">
        <v>1603.297118</v>
      </c>
      <c r="G300" s="217">
        <v>2418.85</v>
      </c>
    </row>
    <row r="301" spans="1:7" ht="13.5">
      <c r="A301" s="219" t="s">
        <v>827</v>
      </c>
      <c r="B301" s="214" t="s">
        <v>334</v>
      </c>
      <c r="C301" s="215">
        <v>247.322377</v>
      </c>
      <c r="G301" s="217">
        <v>3.76</v>
      </c>
    </row>
    <row r="302" spans="1:7" ht="13.5">
      <c r="A302" s="219" t="s">
        <v>828</v>
      </c>
      <c r="B302" s="214" t="s">
        <v>335</v>
      </c>
      <c r="C302" s="215">
        <v>125.538441</v>
      </c>
      <c r="G302" s="217">
        <v>2052.6</v>
      </c>
    </row>
    <row r="303" spans="1:7" ht="13.5">
      <c r="A303" s="219" t="s">
        <v>829</v>
      </c>
      <c r="B303" s="214" t="s">
        <v>830</v>
      </c>
      <c r="C303" s="215">
        <v>1230.4363</v>
      </c>
      <c r="G303" s="217">
        <v>362.49</v>
      </c>
    </row>
    <row r="304" spans="1:7" ht="13.5">
      <c r="A304" s="213" t="s">
        <v>831</v>
      </c>
      <c r="B304" s="214" t="s">
        <v>832</v>
      </c>
      <c r="C304" s="215">
        <v>5552.767672</v>
      </c>
      <c r="G304" s="217">
        <f>G305+G307</f>
        <v>5826.43</v>
      </c>
    </row>
    <row r="305" spans="1:7" ht="13.5">
      <c r="A305" s="213" t="s">
        <v>833</v>
      </c>
      <c r="B305" s="214" t="s">
        <v>834</v>
      </c>
      <c r="C305" s="215">
        <v>2.98728</v>
      </c>
      <c r="G305" s="217">
        <v>10</v>
      </c>
    </row>
    <row r="306" spans="1:7" ht="13.5">
      <c r="A306" s="219" t="s">
        <v>835</v>
      </c>
      <c r="B306" s="214" t="s">
        <v>836</v>
      </c>
      <c r="C306" s="215">
        <v>2.98728</v>
      </c>
      <c r="G306" s="217">
        <v>10</v>
      </c>
    </row>
    <row r="307" spans="1:7" ht="13.5">
      <c r="A307" s="213" t="s">
        <v>837</v>
      </c>
      <c r="B307" s="214" t="s">
        <v>838</v>
      </c>
      <c r="C307" s="215">
        <v>5549.780392</v>
      </c>
      <c r="G307" s="217">
        <v>5816.43</v>
      </c>
    </row>
    <row r="308" spans="1:7" ht="13.5">
      <c r="A308" s="219" t="s">
        <v>839</v>
      </c>
      <c r="B308" s="214" t="s">
        <v>840</v>
      </c>
      <c r="C308" s="215">
        <v>1428.602664</v>
      </c>
      <c r="G308" s="217">
        <v>1853.1</v>
      </c>
    </row>
    <row r="309" spans="1:7" ht="13.5">
      <c r="A309" s="219" t="s">
        <v>841</v>
      </c>
      <c r="B309" s="214" t="s">
        <v>842</v>
      </c>
      <c r="C309" s="215">
        <v>4121.177728</v>
      </c>
      <c r="G309" s="217">
        <v>3963.33</v>
      </c>
    </row>
    <row r="310" spans="1:7" ht="13.5">
      <c r="A310" s="213" t="s">
        <v>843</v>
      </c>
      <c r="B310" s="214" t="s">
        <v>844</v>
      </c>
      <c r="C310" s="215">
        <v>107.551113</v>
      </c>
      <c r="G310" s="217">
        <v>52.3</v>
      </c>
    </row>
    <row r="311" spans="1:7" ht="13.5">
      <c r="A311" s="213" t="s">
        <v>845</v>
      </c>
      <c r="B311" s="214" t="s">
        <v>846</v>
      </c>
      <c r="C311" s="215">
        <v>55.253723</v>
      </c>
      <c r="G311" s="217">
        <v>0</v>
      </c>
    </row>
    <row r="312" spans="1:7" ht="13.5">
      <c r="A312" s="219" t="s">
        <v>847</v>
      </c>
      <c r="B312" s="214" t="s">
        <v>848</v>
      </c>
      <c r="C312" s="215">
        <v>55.253723</v>
      </c>
      <c r="G312" s="217">
        <v>0</v>
      </c>
    </row>
    <row r="313" spans="1:7" ht="13.5">
      <c r="A313" s="213" t="s">
        <v>849</v>
      </c>
      <c r="B313" s="214" t="s">
        <v>850</v>
      </c>
      <c r="C313" s="215">
        <v>52.29739</v>
      </c>
      <c r="G313" s="217">
        <v>52.3</v>
      </c>
    </row>
    <row r="314" spans="1:7" ht="13.5">
      <c r="A314" s="219" t="s">
        <v>851</v>
      </c>
      <c r="B314" s="214" t="s">
        <v>852</v>
      </c>
      <c r="C314" s="215">
        <v>52.29739</v>
      </c>
      <c r="G314" s="217">
        <v>52.3</v>
      </c>
    </row>
    <row r="315" spans="1:7" ht="13.5">
      <c r="A315" s="213" t="s">
        <v>853</v>
      </c>
      <c r="B315" s="214" t="s">
        <v>854</v>
      </c>
      <c r="C315" s="215">
        <v>494.403913</v>
      </c>
      <c r="G315" s="217">
        <f>G316+G322+G327</f>
        <v>535.6800000000001</v>
      </c>
    </row>
    <row r="316" spans="1:7" ht="13.5">
      <c r="A316" s="213" t="s">
        <v>855</v>
      </c>
      <c r="B316" s="214" t="s">
        <v>856</v>
      </c>
      <c r="C316" s="215">
        <v>117.111335</v>
      </c>
      <c r="G316" s="217">
        <v>126.89</v>
      </c>
    </row>
    <row r="317" spans="1:7" ht="13.5">
      <c r="A317" s="213">
        <v>2240101</v>
      </c>
      <c r="B317" s="214" t="s">
        <v>334</v>
      </c>
      <c r="C317" s="215">
        <v>0</v>
      </c>
      <c r="G317" s="217">
        <v>62.71</v>
      </c>
    </row>
    <row r="318" spans="1:7" ht="13.5">
      <c r="A318" s="219" t="s">
        <v>857</v>
      </c>
      <c r="B318" s="214" t="s">
        <v>335</v>
      </c>
      <c r="C318" s="215">
        <v>70.113335</v>
      </c>
      <c r="G318" s="217">
        <v>5.38</v>
      </c>
    </row>
    <row r="319" spans="1:7" ht="13.5">
      <c r="A319" s="219">
        <v>2240106</v>
      </c>
      <c r="B319" s="214" t="s">
        <v>858</v>
      </c>
      <c r="C319" s="215">
        <v>0</v>
      </c>
      <c r="G319" s="217">
        <v>50</v>
      </c>
    </row>
    <row r="320" spans="1:7" ht="13.5">
      <c r="A320" s="219" t="s">
        <v>859</v>
      </c>
      <c r="B320" s="214" t="s">
        <v>860</v>
      </c>
      <c r="C320" s="215">
        <v>31.998</v>
      </c>
      <c r="G320" s="217">
        <v>8.8</v>
      </c>
    </row>
    <row r="321" spans="1:7" ht="13.5">
      <c r="A321" s="219" t="s">
        <v>861</v>
      </c>
      <c r="B321" s="214" t="s">
        <v>862</v>
      </c>
      <c r="C321" s="215">
        <v>15</v>
      </c>
      <c r="G321" s="217">
        <v>0</v>
      </c>
    </row>
    <row r="322" spans="1:7" ht="13.5">
      <c r="A322" s="213" t="s">
        <v>863</v>
      </c>
      <c r="B322" s="214" t="s">
        <v>864</v>
      </c>
      <c r="C322" s="215">
        <v>377.292578</v>
      </c>
      <c r="G322" s="217">
        <v>378.79</v>
      </c>
    </row>
    <row r="323" spans="1:7" ht="13.5">
      <c r="A323" s="222" t="s">
        <v>865</v>
      </c>
      <c r="B323" s="223" t="s">
        <v>334</v>
      </c>
      <c r="C323" s="224">
        <v>334.438269</v>
      </c>
      <c r="E323" s="225"/>
      <c r="G323" s="226">
        <v>299.8</v>
      </c>
    </row>
    <row r="324" spans="1:7" ht="13.5">
      <c r="A324" s="219" t="s">
        <v>866</v>
      </c>
      <c r="B324" s="214" t="s">
        <v>335</v>
      </c>
      <c r="C324" s="215">
        <v>26.101709</v>
      </c>
      <c r="D324" s="227"/>
      <c r="F324" s="213"/>
      <c r="G324" s="217">
        <v>44.7</v>
      </c>
    </row>
    <row r="325" spans="1:7" ht="13.5">
      <c r="A325" s="219" t="s">
        <v>867</v>
      </c>
      <c r="B325" s="214" t="s">
        <v>868</v>
      </c>
      <c r="C325" s="215">
        <v>16.7526</v>
      </c>
      <c r="D325" s="227"/>
      <c r="F325" s="213"/>
      <c r="G325" s="217">
        <v>21.69</v>
      </c>
    </row>
    <row r="326" spans="1:7" ht="13.5">
      <c r="A326" s="219">
        <v>2240299</v>
      </c>
      <c r="B326" s="214" t="s">
        <v>869</v>
      </c>
      <c r="C326" s="215">
        <v>0</v>
      </c>
      <c r="D326" s="227"/>
      <c r="F326" s="213"/>
      <c r="G326" s="217">
        <v>12.6</v>
      </c>
    </row>
    <row r="327" spans="1:7" ht="13.5">
      <c r="A327" s="221">
        <v>22406</v>
      </c>
      <c r="B327" s="214" t="s">
        <v>870</v>
      </c>
      <c r="C327" s="215">
        <v>0</v>
      </c>
      <c r="D327" s="227"/>
      <c r="F327" s="213"/>
      <c r="G327" s="217">
        <v>30</v>
      </c>
    </row>
    <row r="328" spans="1:7" ht="13.5">
      <c r="A328" s="213">
        <v>2240601</v>
      </c>
      <c r="B328" s="214" t="s">
        <v>871</v>
      </c>
      <c r="C328" s="215">
        <v>0</v>
      </c>
      <c r="D328" s="227"/>
      <c r="F328" s="213"/>
      <c r="G328" s="217">
        <v>30</v>
      </c>
    </row>
    <row r="329" spans="1:7" ht="13.5">
      <c r="A329" s="220">
        <v>227</v>
      </c>
      <c r="B329" s="214" t="s">
        <v>872</v>
      </c>
      <c r="C329" s="215">
        <v>0</v>
      </c>
      <c r="D329" s="227"/>
      <c r="F329" s="213"/>
      <c r="G329" s="217">
        <v>1000</v>
      </c>
    </row>
    <row r="330" spans="1:7" ht="13.5">
      <c r="A330" s="220">
        <v>230</v>
      </c>
      <c r="B330" s="214" t="s">
        <v>873</v>
      </c>
      <c r="C330" s="215">
        <v>4208.79</v>
      </c>
      <c r="D330" s="227"/>
      <c r="F330" s="213"/>
      <c r="G330" s="217">
        <v>7838.8</v>
      </c>
    </row>
    <row r="331" spans="1:7" ht="13.5">
      <c r="A331" s="221">
        <v>23006</v>
      </c>
      <c r="B331" s="214" t="s">
        <v>874</v>
      </c>
      <c r="C331" s="215">
        <v>4208.79</v>
      </c>
      <c r="D331" s="227"/>
      <c r="F331" s="213"/>
      <c r="G331" s="217">
        <v>7838.8</v>
      </c>
    </row>
    <row r="332" spans="1:7" ht="13.5">
      <c r="A332" s="213">
        <v>2300601</v>
      </c>
      <c r="B332" s="214" t="s">
        <v>875</v>
      </c>
      <c r="C332" s="215">
        <v>750.79</v>
      </c>
      <c r="D332" s="227"/>
      <c r="F332" s="213"/>
      <c r="G332" s="217">
        <v>1400</v>
      </c>
    </row>
    <row r="333" spans="1:7" ht="13.5">
      <c r="A333" s="213">
        <v>2300602</v>
      </c>
      <c r="B333" s="214" t="s">
        <v>876</v>
      </c>
      <c r="C333" s="215">
        <v>3458</v>
      </c>
      <c r="D333" s="227"/>
      <c r="F333" s="213"/>
      <c r="G333" s="217">
        <v>6438.8</v>
      </c>
    </row>
    <row r="334" ht="13.5">
      <c r="E334" s="216"/>
    </row>
  </sheetData>
  <sheetProtection/>
  <mergeCells count="2">
    <mergeCell ref="A2:G2"/>
    <mergeCell ref="A5:B5"/>
  </mergeCells>
  <printOptions horizontalCentered="1"/>
  <pageMargins left="0.38958333333333334" right="0.38958333333333334" top="0.38958333333333334" bottom="0.38958333333333334" header="0.20069444444444445" footer="0.20069444444444445"/>
  <pageSetup horizontalDpi="600" verticalDpi="600" orientation="portrait"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P36"/>
  <sheetViews>
    <sheetView showGridLines="0" workbookViewId="0" topLeftCell="A1">
      <pane xSplit="1" ySplit="5" topLeftCell="B6" activePane="bottomRight" state="frozen"/>
      <selection pane="bottomRight" activeCell="P3" sqref="P3"/>
    </sheetView>
  </sheetViews>
  <sheetFormatPr defaultColWidth="9.00390625" defaultRowHeight="13.5"/>
  <cols>
    <col min="1" max="1" width="34.875" style="123" customWidth="1"/>
    <col min="2" max="2" width="12.25390625" style="124" customWidth="1"/>
    <col min="3" max="3" width="12.00390625" style="123" customWidth="1"/>
    <col min="4" max="4" width="9.375" style="123" hidden="1" customWidth="1"/>
    <col min="5" max="5" width="35.50390625" style="125" customWidth="1"/>
    <col min="6" max="10" width="14.25390625" style="125" hidden="1" customWidth="1"/>
    <col min="11" max="11" width="13.00390625" style="126" customWidth="1"/>
    <col min="12" max="12" width="12.875" style="126" hidden="1" customWidth="1"/>
    <col min="13" max="13" width="12.875" style="127" hidden="1" customWidth="1"/>
    <col min="14" max="14" width="9.00390625" style="127" hidden="1" customWidth="1"/>
    <col min="15" max="15" width="9.00390625" style="126" hidden="1" customWidth="1"/>
    <col min="16" max="16" width="14.125" style="126" customWidth="1"/>
    <col min="17" max="249" width="9.00390625" style="125" customWidth="1"/>
  </cols>
  <sheetData>
    <row r="1" spans="1:14" ht="17.25" customHeight="1">
      <c r="A1" s="3" t="s">
        <v>877</v>
      </c>
      <c r="E1" s="128"/>
      <c r="M1" s="161"/>
      <c r="N1" s="161"/>
    </row>
    <row r="2" spans="1:16" ht="23.25" customHeight="1">
      <c r="A2" s="129" t="s">
        <v>878</v>
      </c>
      <c r="B2" s="129"/>
      <c r="C2" s="129"/>
      <c r="D2" s="129"/>
      <c r="E2" s="129"/>
      <c r="F2" s="129"/>
      <c r="G2" s="129"/>
      <c r="H2" s="129"/>
      <c r="I2" s="129"/>
      <c r="J2" s="129"/>
      <c r="K2" s="129"/>
      <c r="L2" s="129"/>
      <c r="M2" s="129"/>
      <c r="N2" s="129"/>
      <c r="O2" s="129"/>
      <c r="P2" s="129"/>
    </row>
    <row r="3" spans="1:16" s="118" customFormat="1" ht="19.5" customHeight="1">
      <c r="A3" s="130" t="s">
        <v>879</v>
      </c>
      <c r="B3" s="131"/>
      <c r="E3" s="130"/>
      <c r="F3" s="132"/>
      <c r="G3" s="132"/>
      <c r="H3" s="132"/>
      <c r="I3" s="132"/>
      <c r="J3" s="132"/>
      <c r="K3" s="162"/>
      <c r="L3" s="162"/>
      <c r="M3" s="163"/>
      <c r="N3" s="163"/>
      <c r="O3" s="131"/>
      <c r="P3" s="164" t="s">
        <v>2</v>
      </c>
    </row>
    <row r="4" spans="1:16" s="118" customFormat="1" ht="19.5" customHeight="1">
      <c r="A4" s="133" t="s">
        <v>3</v>
      </c>
      <c r="B4" s="134"/>
      <c r="C4" s="133"/>
      <c r="D4" s="133"/>
      <c r="E4" s="133" t="s">
        <v>11</v>
      </c>
      <c r="F4" s="133"/>
      <c r="G4" s="133"/>
      <c r="H4" s="133"/>
      <c r="I4" s="133"/>
      <c r="J4" s="133"/>
      <c r="K4" s="134"/>
      <c r="L4" s="165"/>
      <c r="M4" s="166"/>
      <c r="N4" s="166"/>
      <c r="O4" s="167"/>
      <c r="P4" s="168"/>
    </row>
    <row r="5" spans="1:16" s="119" customFormat="1" ht="42" customHeight="1">
      <c r="A5" s="135" t="s">
        <v>130</v>
      </c>
      <c r="B5" s="136" t="s">
        <v>8</v>
      </c>
      <c r="C5" s="135" t="s">
        <v>16</v>
      </c>
      <c r="D5" s="135" t="s">
        <v>880</v>
      </c>
      <c r="E5" s="135" t="s">
        <v>130</v>
      </c>
      <c r="F5" s="137" t="s">
        <v>132</v>
      </c>
      <c r="G5" s="137" t="s">
        <v>133</v>
      </c>
      <c r="H5" s="137" t="s">
        <v>134</v>
      </c>
      <c r="I5" s="137" t="s">
        <v>135</v>
      </c>
      <c r="J5" s="137" t="s">
        <v>136</v>
      </c>
      <c r="K5" s="136" t="s">
        <v>8</v>
      </c>
      <c r="L5" s="169" t="s">
        <v>881</v>
      </c>
      <c r="M5" s="170" t="s">
        <v>328</v>
      </c>
      <c r="N5" s="170" t="s">
        <v>882</v>
      </c>
      <c r="O5" s="171"/>
      <c r="P5" s="136" t="s">
        <v>16</v>
      </c>
    </row>
    <row r="6" spans="1:16" s="119" customFormat="1" ht="16.5" customHeight="1">
      <c r="A6" s="138" t="s">
        <v>883</v>
      </c>
      <c r="B6" s="139">
        <f>B7+B10</f>
        <v>2668.18</v>
      </c>
      <c r="C6" s="140">
        <f>C7+C10</f>
        <v>6882.7</v>
      </c>
      <c r="D6" s="141">
        <f aca="true" t="shared" si="0" ref="D6:D10">C6/B6-1</f>
        <v>1.579548606166001</v>
      </c>
      <c r="E6" s="138" t="s">
        <v>78</v>
      </c>
      <c r="F6" s="142"/>
      <c r="G6" s="142"/>
      <c r="H6" s="142"/>
      <c r="I6" s="142"/>
      <c r="J6" s="142"/>
      <c r="K6" s="139">
        <f>K7+K9+K15+K18</f>
        <v>14377.95</v>
      </c>
      <c r="L6" s="172">
        <f>L7+L9+L15+L18+L20+L22</f>
        <v>650</v>
      </c>
      <c r="M6" s="173"/>
      <c r="N6" s="173"/>
      <c r="O6" s="171"/>
      <c r="P6" s="139">
        <f>P7+P9+P15+P18</f>
        <v>44363.55</v>
      </c>
    </row>
    <row r="7" spans="1:16" s="120" customFormat="1" ht="16.5" customHeight="1">
      <c r="A7" s="143" t="s">
        <v>884</v>
      </c>
      <c r="B7" s="140">
        <f>B8+B9</f>
        <v>2296.27</v>
      </c>
      <c r="C7" s="140">
        <f>C8+C9</f>
        <v>6860</v>
      </c>
      <c r="D7" s="141">
        <f t="shared" si="0"/>
        <v>1.987453566000514</v>
      </c>
      <c r="E7" s="144" t="s">
        <v>885</v>
      </c>
      <c r="F7" s="145">
        <v>19.86</v>
      </c>
      <c r="G7" s="145">
        <v>19.86</v>
      </c>
      <c r="H7" s="145">
        <v>14.9</v>
      </c>
      <c r="I7" s="145">
        <v>24.83</v>
      </c>
      <c r="J7" s="145">
        <v>19.86</v>
      </c>
      <c r="K7" s="139">
        <f>K8</f>
        <v>135</v>
      </c>
      <c r="L7" s="172">
        <v>0</v>
      </c>
      <c r="M7" s="174"/>
      <c r="N7" s="173"/>
      <c r="O7" s="175"/>
      <c r="P7" s="139">
        <f>P8</f>
        <v>0</v>
      </c>
    </row>
    <row r="8" spans="1:16" s="121" customFormat="1" ht="16.5" customHeight="1">
      <c r="A8" s="146" t="s">
        <v>886</v>
      </c>
      <c r="B8" s="147">
        <v>1371.79</v>
      </c>
      <c r="C8" s="148">
        <v>6160</v>
      </c>
      <c r="D8" s="149">
        <f t="shared" si="0"/>
        <v>3.4904832372301886</v>
      </c>
      <c r="E8" s="150" t="s">
        <v>887</v>
      </c>
      <c r="F8" s="151">
        <v>19.86</v>
      </c>
      <c r="G8" s="151">
        <v>19.86</v>
      </c>
      <c r="H8" s="151">
        <v>14.9</v>
      </c>
      <c r="I8" s="151">
        <v>24.83</v>
      </c>
      <c r="J8" s="151">
        <v>19.86</v>
      </c>
      <c r="K8" s="176">
        <v>135</v>
      </c>
      <c r="L8" s="177"/>
      <c r="M8" s="158"/>
      <c r="N8" s="177"/>
      <c r="O8" s="178"/>
      <c r="P8" s="173">
        <v>0</v>
      </c>
    </row>
    <row r="9" spans="1:16" s="120" customFormat="1" ht="16.5" customHeight="1">
      <c r="A9" s="146" t="s">
        <v>888</v>
      </c>
      <c r="B9" s="148">
        <v>924.48</v>
      </c>
      <c r="C9" s="148">
        <v>700</v>
      </c>
      <c r="D9" s="149">
        <f t="shared" si="0"/>
        <v>-0.24281758393907926</v>
      </c>
      <c r="E9" s="144" t="s">
        <v>889</v>
      </c>
      <c r="F9" s="145">
        <v>9956.48</v>
      </c>
      <c r="G9" s="145">
        <v>2944.65</v>
      </c>
      <c r="H9" s="145">
        <v>5859.54</v>
      </c>
      <c r="I9" s="145">
        <v>4170.06</v>
      </c>
      <c r="J9" s="145">
        <f>SUM(J10:J14)</f>
        <v>11635.57</v>
      </c>
      <c r="K9" s="140">
        <f aca="true" t="shared" si="1" ref="K9:P9">SUM(K10:K14)</f>
        <v>1265.87</v>
      </c>
      <c r="L9" s="172">
        <f t="shared" si="1"/>
        <v>0</v>
      </c>
      <c r="M9" s="174"/>
      <c r="N9" s="173"/>
      <c r="O9" s="175"/>
      <c r="P9" s="140">
        <f t="shared" si="1"/>
        <v>829.05</v>
      </c>
    </row>
    <row r="10" spans="1:16" s="121" customFormat="1" ht="16.5" customHeight="1">
      <c r="A10" s="143" t="s">
        <v>890</v>
      </c>
      <c r="B10" s="140">
        <f>B11+B12+B13+B14+B15</f>
        <v>371.90999999999997</v>
      </c>
      <c r="C10" s="140">
        <f>C11+C12+C13+C14</f>
        <v>22.7</v>
      </c>
      <c r="D10" s="141">
        <f t="shared" si="0"/>
        <v>-0.9389637277836036</v>
      </c>
      <c r="E10" s="150" t="s">
        <v>84</v>
      </c>
      <c r="F10" s="152">
        <v>8467.07</v>
      </c>
      <c r="G10" s="152">
        <v>2016.42</v>
      </c>
      <c r="H10" s="152">
        <v>4668.82</v>
      </c>
      <c r="I10" s="152">
        <v>3341.57</v>
      </c>
      <c r="J10" s="152">
        <v>10632.83</v>
      </c>
      <c r="K10" s="148">
        <v>341.1</v>
      </c>
      <c r="L10" s="179"/>
      <c r="M10" s="158"/>
      <c r="N10" s="179"/>
      <c r="O10" s="178"/>
      <c r="P10" s="148">
        <v>829.05</v>
      </c>
    </row>
    <row r="11" spans="1:16" s="120" customFormat="1" ht="16.5" customHeight="1">
      <c r="A11" s="153" t="s">
        <v>891</v>
      </c>
      <c r="B11" s="148">
        <v>72</v>
      </c>
      <c r="C11" s="140">
        <v>0</v>
      </c>
      <c r="D11" s="140">
        <v>0</v>
      </c>
      <c r="E11" s="150" t="s">
        <v>86</v>
      </c>
      <c r="F11" s="152">
        <v>210.93</v>
      </c>
      <c r="G11" s="152">
        <v>183.25</v>
      </c>
      <c r="H11" s="152">
        <v>247.17</v>
      </c>
      <c r="I11" s="152">
        <v>220.55</v>
      </c>
      <c r="J11" s="152">
        <v>161.61</v>
      </c>
      <c r="K11" s="148">
        <v>147.4</v>
      </c>
      <c r="L11" s="179"/>
      <c r="M11" s="174"/>
      <c r="N11" s="173"/>
      <c r="O11" s="175"/>
      <c r="P11" s="180">
        <v>0</v>
      </c>
    </row>
    <row r="12" spans="1:16" s="121" customFormat="1" ht="16.5" customHeight="1">
      <c r="A12" s="153" t="s">
        <v>892</v>
      </c>
      <c r="B12" s="148">
        <v>119.91</v>
      </c>
      <c r="C12" s="148">
        <v>22.7</v>
      </c>
      <c r="D12" s="149">
        <f aca="true" t="shared" si="2" ref="D12:D14">C12/B12-1</f>
        <v>-0.8106913518472187</v>
      </c>
      <c r="E12" s="150" t="s">
        <v>88</v>
      </c>
      <c r="F12" s="152">
        <v>120.98</v>
      </c>
      <c r="G12" s="152">
        <v>115.09</v>
      </c>
      <c r="H12" s="152">
        <v>573.57</v>
      </c>
      <c r="I12" s="152">
        <v>343.09</v>
      </c>
      <c r="J12" s="152">
        <v>200.16</v>
      </c>
      <c r="K12" s="181">
        <v>777.37</v>
      </c>
      <c r="L12" s="182"/>
      <c r="M12" s="158"/>
      <c r="N12" s="173"/>
      <c r="O12" s="178"/>
      <c r="P12" s="148">
        <v>0</v>
      </c>
    </row>
    <row r="13" spans="1:16" s="120" customFormat="1" ht="15">
      <c r="A13" s="154" t="s">
        <v>84</v>
      </c>
      <c r="B13" s="148">
        <v>0</v>
      </c>
      <c r="C13" s="148">
        <v>0</v>
      </c>
      <c r="D13" s="149" t="e">
        <f t="shared" si="2"/>
        <v>#DIV/0!</v>
      </c>
      <c r="E13" s="155" t="s">
        <v>893</v>
      </c>
      <c r="F13" s="152">
        <v>907.5</v>
      </c>
      <c r="G13" s="152">
        <v>624.38</v>
      </c>
      <c r="H13" s="152">
        <v>369.98</v>
      </c>
      <c r="I13" s="152">
        <v>264.85</v>
      </c>
      <c r="J13" s="152">
        <v>188.06</v>
      </c>
      <c r="K13" s="148">
        <v>0</v>
      </c>
      <c r="L13" s="179"/>
      <c r="M13" s="174"/>
      <c r="N13" s="173"/>
      <c r="O13" s="175"/>
      <c r="P13" s="180">
        <v>0</v>
      </c>
    </row>
    <row r="14" spans="1:16" s="121" customFormat="1" ht="27">
      <c r="A14" s="154" t="s">
        <v>894</v>
      </c>
      <c r="B14" s="148">
        <v>0</v>
      </c>
      <c r="C14" s="148">
        <v>0</v>
      </c>
      <c r="D14" s="149" t="e">
        <f t="shared" si="2"/>
        <v>#DIV/0!</v>
      </c>
      <c r="E14" s="155" t="s">
        <v>895</v>
      </c>
      <c r="F14" s="151"/>
      <c r="G14" s="151"/>
      <c r="H14" s="156">
        <v>0</v>
      </c>
      <c r="I14" s="156">
        <v>0</v>
      </c>
      <c r="J14" s="151">
        <v>452.91</v>
      </c>
      <c r="K14" s="148">
        <v>0</v>
      </c>
      <c r="L14" s="179"/>
      <c r="M14" s="158"/>
      <c r="N14" s="173"/>
      <c r="O14" s="178"/>
      <c r="P14" s="180">
        <v>0</v>
      </c>
    </row>
    <row r="15" spans="1:16" s="121" customFormat="1" ht="16.5" customHeight="1">
      <c r="A15" s="154" t="s">
        <v>896</v>
      </c>
      <c r="B15" s="148">
        <v>180</v>
      </c>
      <c r="C15" s="148">
        <v>0</v>
      </c>
      <c r="D15" s="140"/>
      <c r="E15" s="144" t="s">
        <v>897</v>
      </c>
      <c r="F15" s="145">
        <v>87.05</v>
      </c>
      <c r="G15" s="145">
        <v>145.74</v>
      </c>
      <c r="H15" s="145">
        <v>229.26</v>
      </c>
      <c r="I15" s="145">
        <v>239.62</v>
      </c>
      <c r="J15" s="145">
        <f>J16</f>
        <v>329.51</v>
      </c>
      <c r="K15" s="139">
        <f>K16+K17</f>
        <v>12290.85</v>
      </c>
      <c r="L15" s="172">
        <f>L16</f>
        <v>0</v>
      </c>
      <c r="M15" s="158"/>
      <c r="N15" s="173"/>
      <c r="O15" s="178"/>
      <c r="P15" s="139">
        <f>P16+P17</f>
        <v>40024.25</v>
      </c>
    </row>
    <row r="16" spans="1:16" s="121" customFormat="1" ht="16.5" customHeight="1">
      <c r="A16" s="143" t="s">
        <v>898</v>
      </c>
      <c r="B16" s="140">
        <v>12150</v>
      </c>
      <c r="C16" s="140">
        <v>42088.4</v>
      </c>
      <c r="D16" s="140">
        <v>0</v>
      </c>
      <c r="E16" s="150" t="s">
        <v>899</v>
      </c>
      <c r="F16" s="152">
        <v>87.05</v>
      </c>
      <c r="G16" s="152">
        <v>145.74</v>
      </c>
      <c r="H16" s="152">
        <v>229.26</v>
      </c>
      <c r="I16" s="152">
        <v>239.62</v>
      </c>
      <c r="J16" s="152">
        <v>329.51</v>
      </c>
      <c r="K16" s="148">
        <v>140.85</v>
      </c>
      <c r="L16" s="148"/>
      <c r="M16" s="148"/>
      <c r="N16" s="148"/>
      <c r="O16" s="148"/>
      <c r="P16" s="148">
        <v>24.25</v>
      </c>
    </row>
    <row r="17" spans="1:16" s="121" customFormat="1" ht="27">
      <c r="A17" s="157"/>
      <c r="B17" s="148"/>
      <c r="C17" s="148"/>
      <c r="D17" s="140"/>
      <c r="E17" s="155" t="s">
        <v>900</v>
      </c>
      <c r="F17" s="152"/>
      <c r="G17" s="152"/>
      <c r="H17" s="152"/>
      <c r="I17" s="152"/>
      <c r="J17" s="152"/>
      <c r="K17" s="148">
        <v>12150</v>
      </c>
      <c r="L17" s="148"/>
      <c r="M17" s="148"/>
      <c r="N17" s="148"/>
      <c r="O17" s="148"/>
      <c r="P17" s="148">
        <v>40000</v>
      </c>
    </row>
    <row r="18" spans="1:16" s="121" customFormat="1" ht="16.5" customHeight="1">
      <c r="A18" s="138" t="s">
        <v>106</v>
      </c>
      <c r="B18" s="140">
        <v>0</v>
      </c>
      <c r="C18" s="140">
        <v>0</v>
      </c>
      <c r="D18" s="140"/>
      <c r="E18" s="144" t="s">
        <v>901</v>
      </c>
      <c r="F18" s="145"/>
      <c r="G18" s="145"/>
      <c r="H18" s="156">
        <v>0</v>
      </c>
      <c r="I18" s="145">
        <v>18.01</v>
      </c>
      <c r="J18" s="145">
        <v>400</v>
      </c>
      <c r="K18" s="139">
        <f>K19</f>
        <v>686.23</v>
      </c>
      <c r="L18" s="139">
        <v>650</v>
      </c>
      <c r="M18" s="139"/>
      <c r="N18" s="139"/>
      <c r="O18" s="139"/>
      <c r="P18" s="139">
        <f>P19</f>
        <v>3510.25</v>
      </c>
    </row>
    <row r="19" spans="1:16" s="121" customFormat="1" ht="16.5" customHeight="1">
      <c r="A19" s="157"/>
      <c r="B19" s="148"/>
      <c r="C19" s="148"/>
      <c r="D19" s="141" t="e">
        <f>C19/B19-1</f>
        <v>#DIV/0!</v>
      </c>
      <c r="E19" s="150" t="s">
        <v>902</v>
      </c>
      <c r="F19" s="152"/>
      <c r="G19" s="152"/>
      <c r="H19" s="156">
        <v>0</v>
      </c>
      <c r="I19" s="152">
        <v>18.01</v>
      </c>
      <c r="J19" s="152">
        <v>400</v>
      </c>
      <c r="K19" s="148">
        <v>686.23</v>
      </c>
      <c r="L19" s="148"/>
      <c r="M19" s="148"/>
      <c r="N19" s="148"/>
      <c r="O19" s="148"/>
      <c r="P19" s="148">
        <v>3510.25</v>
      </c>
    </row>
    <row r="20" spans="1:16" s="121" customFormat="1" ht="16.5" customHeight="1">
      <c r="A20" s="138" t="s">
        <v>903</v>
      </c>
      <c r="B20" s="140">
        <v>1088.51</v>
      </c>
      <c r="C20" s="140">
        <v>128.74</v>
      </c>
      <c r="D20" s="140"/>
      <c r="E20" s="144"/>
      <c r="F20" s="145"/>
      <c r="G20" s="145"/>
      <c r="H20" s="156">
        <v>0</v>
      </c>
      <c r="I20" s="145">
        <v>8.85</v>
      </c>
      <c r="J20" s="145">
        <v>5.5</v>
      </c>
      <c r="K20" s="148"/>
      <c r="L20" s="148"/>
      <c r="M20" s="148"/>
      <c r="N20" s="148"/>
      <c r="O20" s="148"/>
      <c r="P20" s="148"/>
    </row>
    <row r="21" spans="1:16" s="121" customFormat="1" ht="16.5" customHeight="1">
      <c r="A21" s="157"/>
      <c r="B21" s="158"/>
      <c r="C21" s="157"/>
      <c r="D21" s="140"/>
      <c r="E21" s="138" t="s">
        <v>904</v>
      </c>
      <c r="F21" s="152"/>
      <c r="G21" s="152"/>
      <c r="H21" s="156">
        <v>0</v>
      </c>
      <c r="I21" s="152">
        <v>8.85</v>
      </c>
      <c r="J21" s="152">
        <v>5.5</v>
      </c>
      <c r="K21" s="148">
        <v>1400</v>
      </c>
      <c r="L21" s="148"/>
      <c r="M21" s="148"/>
      <c r="N21" s="148"/>
      <c r="O21" s="148"/>
      <c r="P21" s="148">
        <v>4500</v>
      </c>
    </row>
    <row r="22" spans="1:16" s="121" customFormat="1" ht="16.5" customHeight="1">
      <c r="A22" s="157"/>
      <c r="B22" s="158"/>
      <c r="C22" s="157"/>
      <c r="D22" s="140"/>
      <c r="E22" s="138"/>
      <c r="F22" s="152"/>
      <c r="G22" s="152"/>
      <c r="H22" s="156"/>
      <c r="I22" s="152"/>
      <c r="J22" s="152"/>
      <c r="K22" s="148"/>
      <c r="L22" s="148"/>
      <c r="M22" s="148"/>
      <c r="N22" s="148"/>
      <c r="O22" s="148"/>
      <c r="P22" s="148"/>
    </row>
    <row r="23" spans="1:16" s="121" customFormat="1" ht="16.5" customHeight="1">
      <c r="A23" s="157"/>
      <c r="B23" s="158"/>
      <c r="C23" s="157"/>
      <c r="D23" s="140"/>
      <c r="E23" s="138" t="s">
        <v>74</v>
      </c>
      <c r="F23" s="152"/>
      <c r="G23" s="152"/>
      <c r="H23" s="156"/>
      <c r="I23" s="152"/>
      <c r="J23" s="152"/>
      <c r="K23" s="148">
        <v>128.74</v>
      </c>
      <c r="L23" s="148"/>
      <c r="M23" s="148"/>
      <c r="N23" s="148"/>
      <c r="O23" s="148"/>
      <c r="P23" s="148">
        <v>236.29</v>
      </c>
    </row>
    <row r="24" spans="1:16" s="121" customFormat="1" ht="16.5" customHeight="1">
      <c r="A24" s="157"/>
      <c r="B24" s="158"/>
      <c r="C24" s="157"/>
      <c r="D24" s="140"/>
      <c r="E24" s="150"/>
      <c r="F24" s="152"/>
      <c r="G24" s="152"/>
      <c r="H24" s="156"/>
      <c r="I24" s="152"/>
      <c r="J24" s="152"/>
      <c r="K24" s="148"/>
      <c r="L24" s="148"/>
      <c r="M24" s="148"/>
      <c r="N24" s="148"/>
      <c r="O24" s="148"/>
      <c r="P24" s="148"/>
    </row>
    <row r="25" spans="1:16" s="121" customFormat="1" ht="16.5" customHeight="1">
      <c r="A25" s="159" t="s">
        <v>305</v>
      </c>
      <c r="B25" s="139">
        <f>B7+B10+B16+B18+B20</f>
        <v>15906.69</v>
      </c>
      <c r="C25" s="139">
        <f>C7+C10+C16+C18+C20</f>
        <v>49099.84</v>
      </c>
      <c r="D25" s="141">
        <f>C25/B25-1</f>
        <v>2.086741490530085</v>
      </c>
      <c r="E25" s="159" t="s">
        <v>306</v>
      </c>
      <c r="F25" s="156" t="e">
        <f>F15+F9+#REF!+F7+#REF!+#REF!+#REF!+#REF!+#REF!</f>
        <v>#REF!</v>
      </c>
      <c r="G25" s="156" t="e">
        <f>G15+G9+#REF!+G7+#REF!+#REF!+#REF!+#REF!+#REF!</f>
        <v>#REF!</v>
      </c>
      <c r="H25" s="156" t="e">
        <f>H15+H9+#REF!+H7+#REF!+#REF!+#REF!+#REF!+#REF!+#REF!+H18+H20</f>
        <v>#REF!</v>
      </c>
      <c r="I25" s="156" t="e">
        <f>I15+I9+#REF!+I7+#REF!+#REF!+#REF!+#REF!+#REF!+#REF!+I18+I20</f>
        <v>#REF!</v>
      </c>
      <c r="J25" s="156" t="e">
        <f>J15+J9+#REF!+J7+#REF!+#REF!+#REF!+#REF!+#REF!+#REF!+J18+J20+0.01</f>
        <v>#REF!</v>
      </c>
      <c r="K25" s="139">
        <f>K6+K21+K23</f>
        <v>15906.69</v>
      </c>
      <c r="L25" s="172"/>
      <c r="M25" s="158"/>
      <c r="N25" s="173"/>
      <c r="O25" s="183"/>
      <c r="P25" s="139">
        <f>P6+P21+P23</f>
        <v>49099.840000000004</v>
      </c>
    </row>
    <row r="26" spans="1:15" s="121" customFormat="1" ht="16.5" customHeight="1">
      <c r="A26" s="123"/>
      <c r="B26" s="124"/>
      <c r="C26" s="123"/>
      <c r="D26" s="123"/>
      <c r="E26" s="160"/>
      <c r="F26" s="160"/>
      <c r="G26" s="160"/>
      <c r="H26" s="160"/>
      <c r="I26" s="160"/>
      <c r="J26" s="160"/>
      <c r="K26" s="184"/>
      <c r="L26" s="184"/>
      <c r="M26" s="158"/>
      <c r="N26" s="158"/>
      <c r="O26" s="183"/>
    </row>
    <row r="27" spans="1:15" s="121" customFormat="1" ht="16.5" customHeight="1">
      <c r="A27" s="123"/>
      <c r="B27" s="124"/>
      <c r="C27" s="123"/>
      <c r="D27" s="123"/>
      <c r="E27" s="125"/>
      <c r="F27" s="125"/>
      <c r="G27" s="125"/>
      <c r="H27" s="125"/>
      <c r="I27" s="125"/>
      <c r="J27" s="125"/>
      <c r="K27" s="126"/>
      <c r="L27" s="126"/>
      <c r="M27" s="158"/>
      <c r="N27" s="158"/>
      <c r="O27" s="183"/>
    </row>
    <row r="28" spans="1:15" s="121" customFormat="1" ht="16.5" customHeight="1">
      <c r="A28" s="123"/>
      <c r="B28" s="124"/>
      <c r="C28" s="123"/>
      <c r="D28" s="123"/>
      <c r="E28" s="125"/>
      <c r="F28" s="125"/>
      <c r="G28" s="125"/>
      <c r="H28" s="125"/>
      <c r="I28" s="125"/>
      <c r="J28" s="125"/>
      <c r="K28" s="126"/>
      <c r="L28" s="126"/>
      <c r="M28" s="158"/>
      <c r="N28" s="158"/>
      <c r="O28" s="183"/>
    </row>
    <row r="29" spans="1:15" s="121" customFormat="1" ht="16.5" customHeight="1">
      <c r="A29" s="123"/>
      <c r="B29" s="124"/>
      <c r="C29" s="123"/>
      <c r="D29" s="123"/>
      <c r="E29" s="125"/>
      <c r="F29" s="125"/>
      <c r="G29" s="125"/>
      <c r="H29" s="125"/>
      <c r="I29" s="125"/>
      <c r="J29" s="125"/>
      <c r="K29" s="126"/>
      <c r="L29" s="126"/>
      <c r="M29" s="158"/>
      <c r="N29" s="158"/>
      <c r="O29" s="183"/>
    </row>
    <row r="30" spans="1:15" s="121" customFormat="1" ht="16.5" customHeight="1">
      <c r="A30" s="123"/>
      <c r="B30" s="124"/>
      <c r="C30" s="123"/>
      <c r="D30" s="123"/>
      <c r="E30" s="125"/>
      <c r="F30" s="125"/>
      <c r="G30" s="125"/>
      <c r="H30" s="125"/>
      <c r="I30" s="125"/>
      <c r="J30" s="125"/>
      <c r="K30" s="126"/>
      <c r="L30" s="126"/>
      <c r="M30" s="158"/>
      <c r="N30" s="158"/>
      <c r="O30" s="183"/>
    </row>
    <row r="31" spans="1:15" s="121" customFormat="1" ht="16.5" customHeight="1">
      <c r="A31" s="123"/>
      <c r="B31" s="124"/>
      <c r="C31" s="123"/>
      <c r="D31" s="123"/>
      <c r="E31" s="125"/>
      <c r="F31" s="125"/>
      <c r="G31" s="125"/>
      <c r="H31" s="125"/>
      <c r="I31" s="125"/>
      <c r="J31" s="125"/>
      <c r="K31" s="126"/>
      <c r="L31" s="126"/>
      <c r="M31" s="158"/>
      <c r="N31" s="158"/>
      <c r="O31" s="183"/>
    </row>
    <row r="32" spans="1:15" s="121" customFormat="1" ht="16.5" customHeight="1">
      <c r="A32" s="123"/>
      <c r="B32" s="124"/>
      <c r="C32" s="123"/>
      <c r="D32" s="123"/>
      <c r="E32" s="125"/>
      <c r="F32" s="125"/>
      <c r="G32" s="125"/>
      <c r="H32" s="125"/>
      <c r="I32" s="125"/>
      <c r="J32" s="125"/>
      <c r="K32" s="126"/>
      <c r="L32" s="126"/>
      <c r="M32" s="158"/>
      <c r="N32" s="158"/>
      <c r="O32" s="183"/>
    </row>
    <row r="33" spans="1:15" s="121" customFormat="1" ht="16.5" customHeight="1">
      <c r="A33" s="123"/>
      <c r="B33" s="124"/>
      <c r="C33" s="123"/>
      <c r="D33" s="123"/>
      <c r="E33" s="125"/>
      <c r="F33" s="125"/>
      <c r="G33" s="125"/>
      <c r="H33" s="125"/>
      <c r="I33" s="125"/>
      <c r="J33" s="125"/>
      <c r="K33" s="126"/>
      <c r="L33" s="126"/>
      <c r="M33" s="158"/>
      <c r="N33" s="158"/>
      <c r="O33" s="183"/>
    </row>
    <row r="34" spans="1:15" s="121" customFormat="1" ht="16.5" customHeight="1">
      <c r="A34" s="123"/>
      <c r="B34" s="124"/>
      <c r="C34" s="123"/>
      <c r="D34" s="123"/>
      <c r="E34" s="125"/>
      <c r="F34" s="125"/>
      <c r="G34" s="125"/>
      <c r="H34" s="125"/>
      <c r="I34" s="125"/>
      <c r="J34" s="125"/>
      <c r="K34" s="126"/>
      <c r="L34" s="126"/>
      <c r="M34" s="158"/>
      <c r="N34" s="158"/>
      <c r="O34" s="183"/>
    </row>
    <row r="35" spans="1:15" s="121" customFormat="1" ht="16.5" customHeight="1">
      <c r="A35" s="123"/>
      <c r="B35" s="124"/>
      <c r="C35" s="123"/>
      <c r="D35" s="123"/>
      <c r="E35" s="125"/>
      <c r="F35" s="125"/>
      <c r="G35" s="125"/>
      <c r="H35" s="125"/>
      <c r="I35" s="125"/>
      <c r="J35" s="125"/>
      <c r="K35" s="126"/>
      <c r="L35" s="126"/>
      <c r="M35" s="158"/>
      <c r="N35" s="158"/>
      <c r="O35" s="183"/>
    </row>
    <row r="36" spans="1:14" s="122" customFormat="1" ht="16.5" customHeight="1">
      <c r="A36" s="123"/>
      <c r="B36" s="124"/>
      <c r="C36" s="123"/>
      <c r="D36" s="123"/>
      <c r="E36" s="125"/>
      <c r="F36" s="125"/>
      <c r="G36" s="125"/>
      <c r="H36" s="125"/>
      <c r="I36" s="125"/>
      <c r="J36" s="125"/>
      <c r="K36" s="126"/>
      <c r="L36" s="126"/>
      <c r="M36" s="185"/>
      <c r="N36" s="185"/>
    </row>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row r="48" ht="37.5" customHeight="1"/>
    <row r="49" ht="37.5" customHeight="1"/>
    <row r="50" ht="37.5" customHeight="1"/>
    <row r="51" ht="37.5" customHeight="1"/>
    <row r="52" ht="37.5" customHeight="1"/>
    <row r="53" ht="37.5" customHeight="1"/>
    <row r="54" ht="37.5" customHeight="1"/>
    <row r="55" ht="37.5" customHeight="1"/>
    <row r="56" ht="37.5" customHeight="1"/>
    <row r="57" ht="37.5" customHeight="1"/>
    <row r="58" ht="37.5" customHeight="1"/>
    <row r="59" ht="37.5" customHeight="1"/>
    <row r="60" ht="37.5" customHeight="1"/>
    <row r="61" ht="37.5" customHeight="1"/>
    <row r="62" ht="37.5" customHeight="1"/>
    <row r="63" ht="37.5" customHeight="1"/>
    <row r="64"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37.5" customHeight="1"/>
    <row r="75" ht="37.5" customHeight="1"/>
    <row r="76" ht="37.5" customHeight="1"/>
    <row r="77" ht="37.5" customHeight="1"/>
    <row r="78" ht="37.5" customHeight="1"/>
    <row r="79" ht="37.5" customHeight="1"/>
    <row r="80" ht="37.5" customHeight="1"/>
    <row r="81" ht="37.5" customHeight="1"/>
    <row r="82" ht="37.5" customHeight="1"/>
    <row r="83" ht="37.5" customHeight="1"/>
    <row r="84" ht="37.5" customHeight="1"/>
  </sheetData>
  <sheetProtection/>
  <mergeCells count="3">
    <mergeCell ref="A2:P2"/>
    <mergeCell ref="A4:D4"/>
    <mergeCell ref="E4:L4"/>
  </mergeCells>
  <printOptions horizontalCentered="1"/>
  <pageMargins left="0.38958333333333334" right="0.38958333333333334" top="0.5784722222222223" bottom="0.38958333333333334" header="0.9284722222222223" footer="0.3104166666666667"/>
  <pageSetup firstPageNumber="1" useFirstPageNumber="1" horizontalDpi="600" verticalDpi="600" orientation="landscape" paperSize="9" scale="7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299"/>
  <sheetViews>
    <sheetView showZeros="0" view="pageBreakPreview" zoomScaleSheetLayoutView="100" workbookViewId="0" topLeftCell="A1">
      <selection activeCell="A2" sqref="A2:D2"/>
    </sheetView>
  </sheetViews>
  <sheetFormatPr defaultColWidth="8.75390625" defaultRowHeight="13.5"/>
  <cols>
    <col min="1" max="1" width="11.875" style="86" customWidth="1"/>
    <col min="2" max="2" width="42.375" style="86" customWidth="1"/>
    <col min="3" max="4" width="14.25390625" style="87" customWidth="1"/>
    <col min="5" max="5" width="26.875" style="88" hidden="1" customWidth="1"/>
    <col min="6" max="6" width="8.75390625" style="88" hidden="1" customWidth="1"/>
    <col min="7" max="16384" width="8.75390625" style="86" customWidth="1"/>
  </cols>
  <sheetData>
    <row r="1" spans="1:5" ht="21" customHeight="1">
      <c r="A1" s="3" t="s">
        <v>905</v>
      </c>
      <c r="B1" s="3"/>
      <c r="C1" s="3"/>
      <c r="D1" s="3"/>
      <c r="E1" s="89"/>
    </row>
    <row r="2" spans="1:5" ht="42.75" customHeight="1">
      <c r="A2" s="16" t="s">
        <v>906</v>
      </c>
      <c r="B2" s="32"/>
      <c r="C2" s="90"/>
      <c r="D2" s="90"/>
      <c r="E2" s="91"/>
    </row>
    <row r="3" spans="1:5" ht="18" customHeight="1">
      <c r="A3" s="92"/>
      <c r="B3" s="92"/>
      <c r="C3" s="93"/>
      <c r="D3" s="94" t="s">
        <v>2</v>
      </c>
      <c r="E3" s="95"/>
    </row>
    <row r="4" spans="1:6" ht="27.75" customHeight="1">
      <c r="A4" s="96" t="s">
        <v>323</v>
      </c>
      <c r="B4" s="96" t="s">
        <v>130</v>
      </c>
      <c r="C4" s="97" t="s">
        <v>325</v>
      </c>
      <c r="D4" s="98" t="s">
        <v>329</v>
      </c>
      <c r="E4" s="99" t="s">
        <v>327</v>
      </c>
      <c r="F4" s="88" t="s">
        <v>328</v>
      </c>
    </row>
    <row r="5" spans="1:5" ht="27.75" customHeight="1">
      <c r="A5" s="100" t="s">
        <v>907</v>
      </c>
      <c r="B5" s="101" t="s">
        <v>306</v>
      </c>
      <c r="C5" s="102">
        <f>(C6+C14+C29+C41+C52+C102+C126+C178+C183+C187+C211+C239+C258+C277+C296)</f>
        <v>14377.95</v>
      </c>
      <c r="D5" s="103">
        <f>(D6+D14+D29+D41+D52+D102+D126+D178+D183+D187+D211+D239+D258+D277+D296)</f>
        <v>44363.55</v>
      </c>
      <c r="E5" s="104"/>
    </row>
    <row r="6" spans="1:5" ht="27.75" customHeight="1" hidden="1">
      <c r="A6" s="105">
        <v>206</v>
      </c>
      <c r="B6" s="106" t="s">
        <v>487</v>
      </c>
      <c r="C6" s="107">
        <v>0</v>
      </c>
      <c r="D6" s="108"/>
      <c r="E6" s="109"/>
    </row>
    <row r="7" spans="1:5" ht="27.75" customHeight="1" hidden="1">
      <c r="A7" s="105">
        <v>20610</v>
      </c>
      <c r="B7" s="106" t="s">
        <v>908</v>
      </c>
      <c r="C7" s="107">
        <v>0</v>
      </c>
      <c r="D7" s="108"/>
      <c r="E7" s="109"/>
    </row>
    <row r="8" spans="1:5" ht="27.75" customHeight="1" hidden="1">
      <c r="A8" s="105">
        <v>2061001</v>
      </c>
      <c r="B8" s="106" t="s">
        <v>909</v>
      </c>
      <c r="C8" s="107">
        <v>0</v>
      </c>
      <c r="D8" s="108"/>
      <c r="E8" s="109"/>
    </row>
    <row r="9" spans="1:5" ht="27.75" customHeight="1" hidden="1">
      <c r="A9" s="105">
        <v>2061002</v>
      </c>
      <c r="B9" s="106" t="s">
        <v>910</v>
      </c>
      <c r="C9" s="107">
        <v>0</v>
      </c>
      <c r="D9" s="108"/>
      <c r="E9" s="109"/>
    </row>
    <row r="10" spans="1:5" ht="27.75" customHeight="1" hidden="1">
      <c r="A10" s="105">
        <v>2061003</v>
      </c>
      <c r="B10" s="106" t="s">
        <v>911</v>
      </c>
      <c r="C10" s="107">
        <v>0</v>
      </c>
      <c r="D10" s="108"/>
      <c r="E10" s="109"/>
    </row>
    <row r="11" spans="1:5" ht="27.75" customHeight="1" hidden="1">
      <c r="A11" s="105">
        <v>2061004</v>
      </c>
      <c r="B11" s="106" t="s">
        <v>912</v>
      </c>
      <c r="C11" s="107">
        <v>0</v>
      </c>
      <c r="D11" s="108"/>
      <c r="E11" s="109"/>
    </row>
    <row r="12" spans="1:5" ht="27.75" customHeight="1" hidden="1">
      <c r="A12" s="105">
        <v>2061005</v>
      </c>
      <c r="B12" s="106" t="s">
        <v>913</v>
      </c>
      <c r="C12" s="107">
        <v>0</v>
      </c>
      <c r="D12" s="108"/>
      <c r="E12" s="109"/>
    </row>
    <row r="13" spans="1:5" ht="27.75" customHeight="1" hidden="1">
      <c r="A13" s="105">
        <v>2061099</v>
      </c>
      <c r="B13" s="106" t="s">
        <v>914</v>
      </c>
      <c r="C13" s="107">
        <v>0</v>
      </c>
      <c r="D13" s="108"/>
      <c r="E13" s="109"/>
    </row>
    <row r="14" spans="1:5" ht="27.75" customHeight="1" hidden="1">
      <c r="A14" s="105">
        <v>207</v>
      </c>
      <c r="B14" s="106" t="s">
        <v>493</v>
      </c>
      <c r="C14" s="107">
        <v>0</v>
      </c>
      <c r="D14" s="108"/>
      <c r="E14" s="109"/>
    </row>
    <row r="15" spans="1:5" ht="27.75" customHeight="1" hidden="1">
      <c r="A15" s="105">
        <v>20707</v>
      </c>
      <c r="B15" s="106" t="s">
        <v>915</v>
      </c>
      <c r="C15" s="107">
        <v>0</v>
      </c>
      <c r="D15" s="108"/>
      <c r="E15" s="109"/>
    </row>
    <row r="16" spans="1:5" ht="27.75" customHeight="1" hidden="1">
      <c r="A16" s="105">
        <v>2070701</v>
      </c>
      <c r="B16" s="106" t="s">
        <v>916</v>
      </c>
      <c r="C16" s="107">
        <v>0</v>
      </c>
      <c r="D16" s="108"/>
      <c r="E16" s="109"/>
    </row>
    <row r="17" spans="1:5" ht="27.75" customHeight="1" hidden="1">
      <c r="A17" s="105">
        <v>2070702</v>
      </c>
      <c r="B17" s="106" t="s">
        <v>917</v>
      </c>
      <c r="C17" s="107">
        <v>0</v>
      </c>
      <c r="D17" s="108"/>
      <c r="E17" s="109"/>
    </row>
    <row r="18" spans="1:5" ht="27.75" customHeight="1" hidden="1">
      <c r="A18" s="105">
        <v>2070703</v>
      </c>
      <c r="B18" s="106" t="s">
        <v>918</v>
      </c>
      <c r="C18" s="107">
        <v>0</v>
      </c>
      <c r="D18" s="108"/>
      <c r="E18" s="109"/>
    </row>
    <row r="19" spans="1:5" ht="27.75" customHeight="1" hidden="1">
      <c r="A19" s="105">
        <v>2070799</v>
      </c>
      <c r="B19" s="106" t="s">
        <v>919</v>
      </c>
      <c r="C19" s="107">
        <v>0</v>
      </c>
      <c r="D19" s="108"/>
      <c r="E19" s="109"/>
    </row>
    <row r="20" spans="1:5" ht="27.75" customHeight="1" hidden="1">
      <c r="A20" s="105">
        <v>20709</v>
      </c>
      <c r="B20" s="106" t="s">
        <v>920</v>
      </c>
      <c r="C20" s="107">
        <v>0</v>
      </c>
      <c r="D20" s="108"/>
      <c r="E20" s="109"/>
    </row>
    <row r="21" spans="1:5" ht="27.75" customHeight="1" hidden="1">
      <c r="A21" s="105">
        <v>2070901</v>
      </c>
      <c r="B21" s="106" t="s">
        <v>921</v>
      </c>
      <c r="C21" s="107">
        <v>0</v>
      </c>
      <c r="D21" s="108"/>
      <c r="E21" s="109"/>
    </row>
    <row r="22" spans="1:5" ht="27.75" customHeight="1" hidden="1">
      <c r="A22" s="105">
        <v>2070902</v>
      </c>
      <c r="B22" s="106" t="s">
        <v>922</v>
      </c>
      <c r="C22" s="107">
        <v>0</v>
      </c>
      <c r="D22" s="108"/>
      <c r="E22" s="109"/>
    </row>
    <row r="23" spans="1:5" ht="27.75" customHeight="1" hidden="1">
      <c r="A23" s="105">
        <v>2070903</v>
      </c>
      <c r="B23" s="106" t="s">
        <v>923</v>
      </c>
      <c r="C23" s="107">
        <v>0</v>
      </c>
      <c r="D23" s="108"/>
      <c r="E23" s="109"/>
    </row>
    <row r="24" spans="1:5" ht="27.75" customHeight="1" hidden="1">
      <c r="A24" s="105">
        <v>2070904</v>
      </c>
      <c r="B24" s="106" t="s">
        <v>924</v>
      </c>
      <c r="C24" s="107">
        <v>0</v>
      </c>
      <c r="D24" s="108"/>
      <c r="E24" s="109"/>
    </row>
    <row r="25" spans="1:5" ht="27.75" customHeight="1" hidden="1">
      <c r="A25" s="105">
        <v>2070905</v>
      </c>
      <c r="B25" s="106" t="s">
        <v>925</v>
      </c>
      <c r="C25" s="107">
        <v>0</v>
      </c>
      <c r="D25" s="108"/>
      <c r="E25" s="109"/>
    </row>
    <row r="26" spans="1:5" ht="27.75" customHeight="1" hidden="1">
      <c r="A26" s="105">
        <v>20710</v>
      </c>
      <c r="B26" s="106" t="s">
        <v>926</v>
      </c>
      <c r="C26" s="107">
        <v>0</v>
      </c>
      <c r="D26" s="108"/>
      <c r="E26" s="109"/>
    </row>
    <row r="27" spans="1:5" ht="27.75" customHeight="1" hidden="1">
      <c r="A27" s="105">
        <v>2071001</v>
      </c>
      <c r="B27" s="106" t="s">
        <v>927</v>
      </c>
      <c r="C27" s="107">
        <v>0</v>
      </c>
      <c r="D27" s="108"/>
      <c r="E27" s="109"/>
    </row>
    <row r="28" spans="1:5" ht="27.75" customHeight="1" hidden="1">
      <c r="A28" s="105">
        <v>2071099</v>
      </c>
      <c r="B28" s="106" t="s">
        <v>928</v>
      </c>
      <c r="C28" s="107">
        <v>0</v>
      </c>
      <c r="D28" s="108"/>
      <c r="E28" s="109"/>
    </row>
    <row r="29" spans="1:5" ht="27.75" customHeight="1">
      <c r="A29" s="105">
        <v>208</v>
      </c>
      <c r="B29" s="106" t="s">
        <v>523</v>
      </c>
      <c r="C29" s="107">
        <v>135</v>
      </c>
      <c r="D29" s="108">
        <v>0</v>
      </c>
      <c r="E29" s="109"/>
    </row>
    <row r="30" spans="1:5" ht="27.75" customHeight="1">
      <c r="A30" s="105">
        <v>20822</v>
      </c>
      <c r="B30" s="106" t="s">
        <v>887</v>
      </c>
      <c r="C30" s="107">
        <v>135</v>
      </c>
      <c r="D30" s="110">
        <v>0</v>
      </c>
      <c r="E30" s="109"/>
    </row>
    <row r="31" spans="1:5" ht="27.75" customHeight="1">
      <c r="A31" s="105">
        <v>2082201</v>
      </c>
      <c r="B31" s="106" t="s">
        <v>929</v>
      </c>
      <c r="C31" s="107">
        <v>73.32</v>
      </c>
      <c r="D31" s="110">
        <v>0</v>
      </c>
      <c r="E31" s="109"/>
    </row>
    <row r="32" spans="1:5" ht="27.75" customHeight="1">
      <c r="A32" s="105">
        <v>2082202</v>
      </c>
      <c r="B32" s="106" t="s">
        <v>930</v>
      </c>
      <c r="C32" s="107">
        <v>61.68</v>
      </c>
      <c r="D32" s="110">
        <v>0</v>
      </c>
      <c r="E32" s="110">
        <v>63</v>
      </c>
    </row>
    <row r="33" spans="1:5" ht="27.75" customHeight="1" hidden="1">
      <c r="A33" s="105">
        <v>2082299</v>
      </c>
      <c r="B33" s="106" t="s">
        <v>931</v>
      </c>
      <c r="C33" s="107"/>
      <c r="D33" s="110"/>
      <c r="E33" s="109"/>
    </row>
    <row r="34" spans="1:5" ht="27.75" customHeight="1" hidden="1">
      <c r="A34" s="105">
        <v>20823</v>
      </c>
      <c r="B34" s="106" t="s">
        <v>932</v>
      </c>
      <c r="C34" s="107"/>
      <c r="D34" s="110"/>
      <c r="E34" s="109"/>
    </row>
    <row r="35" spans="1:5" ht="27.75" customHeight="1" hidden="1">
      <c r="A35" s="105">
        <v>2082301</v>
      </c>
      <c r="B35" s="106" t="s">
        <v>929</v>
      </c>
      <c r="C35" s="107"/>
      <c r="D35" s="110"/>
      <c r="E35" s="109"/>
    </row>
    <row r="36" spans="1:5" ht="27.75" customHeight="1" hidden="1">
      <c r="A36" s="105">
        <v>2082302</v>
      </c>
      <c r="B36" s="106" t="s">
        <v>930</v>
      </c>
      <c r="C36" s="107"/>
      <c r="D36" s="110"/>
      <c r="E36" s="109"/>
    </row>
    <row r="37" spans="1:5" ht="27.75" customHeight="1" hidden="1">
      <c r="A37" s="105">
        <v>2082399</v>
      </c>
      <c r="B37" s="106" t="s">
        <v>933</v>
      </c>
      <c r="C37" s="107"/>
      <c r="D37" s="110"/>
      <c r="E37" s="109"/>
    </row>
    <row r="38" spans="1:5" ht="27.75" customHeight="1" hidden="1">
      <c r="A38" s="105">
        <v>20829</v>
      </c>
      <c r="B38" s="106" t="s">
        <v>934</v>
      </c>
      <c r="C38" s="107"/>
      <c r="D38" s="110"/>
      <c r="E38" s="109"/>
    </row>
    <row r="39" spans="1:5" ht="27.75" customHeight="1" hidden="1">
      <c r="A39" s="105">
        <v>2082901</v>
      </c>
      <c r="B39" s="106" t="s">
        <v>930</v>
      </c>
      <c r="C39" s="107"/>
      <c r="D39" s="110"/>
      <c r="E39" s="109"/>
    </row>
    <row r="40" spans="1:5" ht="27.75" customHeight="1" hidden="1">
      <c r="A40" s="105">
        <v>2082999</v>
      </c>
      <c r="B40" s="106" t="s">
        <v>935</v>
      </c>
      <c r="C40" s="107"/>
      <c r="D40" s="110"/>
      <c r="E40" s="109"/>
    </row>
    <row r="41" spans="1:5" ht="27.75" customHeight="1" hidden="1">
      <c r="A41" s="105">
        <v>211</v>
      </c>
      <c r="B41" s="106" t="s">
        <v>693</v>
      </c>
      <c r="C41" s="107"/>
      <c r="D41" s="110"/>
      <c r="E41" s="109"/>
    </row>
    <row r="42" spans="1:5" ht="27.75" customHeight="1" hidden="1">
      <c r="A42" s="105">
        <v>21160</v>
      </c>
      <c r="B42" s="106" t="s">
        <v>936</v>
      </c>
      <c r="C42" s="107"/>
      <c r="D42" s="110"/>
      <c r="E42" s="109"/>
    </row>
    <row r="43" spans="1:5" ht="27.75" customHeight="1" hidden="1">
      <c r="A43" s="105">
        <v>2116001</v>
      </c>
      <c r="B43" s="106" t="s">
        <v>937</v>
      </c>
      <c r="C43" s="107"/>
      <c r="D43" s="110"/>
      <c r="E43" s="109"/>
    </row>
    <row r="44" spans="1:5" ht="27.75" customHeight="1" hidden="1">
      <c r="A44" s="105">
        <v>2116002</v>
      </c>
      <c r="B44" s="106" t="s">
        <v>938</v>
      </c>
      <c r="C44" s="107"/>
      <c r="D44" s="110"/>
      <c r="E44" s="109"/>
    </row>
    <row r="45" spans="1:5" ht="27.75" customHeight="1" hidden="1">
      <c r="A45" s="105">
        <v>2116003</v>
      </c>
      <c r="B45" s="106" t="s">
        <v>939</v>
      </c>
      <c r="C45" s="107"/>
      <c r="D45" s="110"/>
      <c r="E45" s="109"/>
    </row>
    <row r="46" spans="1:5" ht="27.75" customHeight="1" hidden="1">
      <c r="A46" s="105">
        <v>2116099</v>
      </c>
      <c r="B46" s="106" t="s">
        <v>940</v>
      </c>
      <c r="C46" s="107"/>
      <c r="D46" s="110"/>
      <c r="E46" s="109"/>
    </row>
    <row r="47" spans="1:5" ht="27.75" customHeight="1" hidden="1">
      <c r="A47" s="105">
        <v>21161</v>
      </c>
      <c r="B47" s="106" t="s">
        <v>941</v>
      </c>
      <c r="C47" s="107"/>
      <c r="D47" s="110"/>
      <c r="E47" s="109"/>
    </row>
    <row r="48" spans="1:5" ht="27.75" customHeight="1" hidden="1">
      <c r="A48" s="105">
        <v>2116101</v>
      </c>
      <c r="B48" s="106" t="s">
        <v>942</v>
      </c>
      <c r="C48" s="107"/>
      <c r="D48" s="110"/>
      <c r="E48" s="109"/>
    </row>
    <row r="49" spans="1:5" ht="27.75" customHeight="1" hidden="1">
      <c r="A49" s="105">
        <v>2116102</v>
      </c>
      <c r="B49" s="106" t="s">
        <v>943</v>
      </c>
      <c r="C49" s="107"/>
      <c r="D49" s="110"/>
      <c r="E49" s="109"/>
    </row>
    <row r="50" spans="1:5" ht="27.75" customHeight="1" hidden="1">
      <c r="A50" s="105">
        <v>2116103</v>
      </c>
      <c r="B50" s="106" t="s">
        <v>944</v>
      </c>
      <c r="C50" s="107"/>
      <c r="D50" s="110"/>
      <c r="E50" s="109"/>
    </row>
    <row r="51" spans="1:5" ht="27.75" customHeight="1" hidden="1">
      <c r="A51" s="105">
        <v>2116104</v>
      </c>
      <c r="B51" s="106" t="s">
        <v>945</v>
      </c>
      <c r="C51" s="107"/>
      <c r="D51" s="110"/>
      <c r="E51" s="109"/>
    </row>
    <row r="52" spans="1:5" ht="27.75" customHeight="1">
      <c r="A52" s="105">
        <v>212</v>
      </c>
      <c r="B52" s="106" t="s">
        <v>717</v>
      </c>
      <c r="C52" s="107">
        <v>1265.87</v>
      </c>
      <c r="D52" s="110">
        <v>829.05</v>
      </c>
      <c r="E52" s="109"/>
    </row>
    <row r="53" spans="1:5" ht="27.75" customHeight="1">
      <c r="A53" s="105">
        <v>21208</v>
      </c>
      <c r="B53" s="106" t="s">
        <v>946</v>
      </c>
      <c r="C53" s="107">
        <v>341.1</v>
      </c>
      <c r="D53" s="110">
        <v>829.05</v>
      </c>
      <c r="E53" s="109"/>
    </row>
    <row r="54" spans="1:5" ht="27.75" customHeight="1">
      <c r="A54" s="105">
        <v>2120801</v>
      </c>
      <c r="B54" s="106" t="s">
        <v>947</v>
      </c>
      <c r="C54" s="107">
        <v>-1567.92</v>
      </c>
      <c r="D54" s="110">
        <v>829.05</v>
      </c>
      <c r="E54" s="109"/>
    </row>
    <row r="55" spans="1:5" ht="27.75" customHeight="1" hidden="1">
      <c r="A55" s="105">
        <v>2120802</v>
      </c>
      <c r="B55" s="106" t="s">
        <v>948</v>
      </c>
      <c r="C55" s="107">
        <v>0</v>
      </c>
      <c r="D55" s="110">
        <v>0</v>
      </c>
      <c r="E55" s="109"/>
    </row>
    <row r="56" spans="1:5" ht="27.75" customHeight="1">
      <c r="A56" s="105">
        <v>2120803</v>
      </c>
      <c r="B56" s="106" t="s">
        <v>949</v>
      </c>
      <c r="C56" s="107">
        <v>1909.02</v>
      </c>
      <c r="D56" s="110">
        <v>0</v>
      </c>
      <c r="E56" s="110">
        <v>1729.02</v>
      </c>
    </row>
    <row r="57" spans="1:5" ht="27.75" customHeight="1" hidden="1">
      <c r="A57" s="105">
        <v>2120804</v>
      </c>
      <c r="B57" s="106" t="s">
        <v>950</v>
      </c>
      <c r="C57" s="107">
        <v>0</v>
      </c>
      <c r="D57" s="110">
        <v>0</v>
      </c>
      <c r="E57" s="109"/>
    </row>
    <row r="58" spans="1:5" ht="27.75" customHeight="1" hidden="1">
      <c r="A58" s="105">
        <v>2120805</v>
      </c>
      <c r="B58" s="106" t="s">
        <v>951</v>
      </c>
      <c r="C58" s="107">
        <v>0</v>
      </c>
      <c r="D58" s="110">
        <v>0</v>
      </c>
      <c r="E58" s="109"/>
    </row>
    <row r="59" spans="1:5" ht="27.75" customHeight="1" hidden="1">
      <c r="A59" s="105">
        <v>2120806</v>
      </c>
      <c r="B59" s="106" t="s">
        <v>952</v>
      </c>
      <c r="C59" s="107"/>
      <c r="D59" s="110"/>
      <c r="E59" s="109"/>
    </row>
    <row r="60" spans="1:5" ht="27.75" customHeight="1" hidden="1">
      <c r="A60" s="105">
        <v>2120807</v>
      </c>
      <c r="B60" s="106" t="s">
        <v>953</v>
      </c>
      <c r="C60" s="107"/>
      <c r="D60" s="110"/>
      <c r="E60" s="109"/>
    </row>
    <row r="61" spans="1:5" ht="27.75" customHeight="1" hidden="1">
      <c r="A61" s="105">
        <v>2120809</v>
      </c>
      <c r="B61" s="106" t="s">
        <v>954</v>
      </c>
      <c r="C61" s="107"/>
      <c r="D61" s="110"/>
      <c r="E61" s="109"/>
    </row>
    <row r="62" spans="1:5" ht="27.75" customHeight="1" hidden="1">
      <c r="A62" s="105">
        <v>2120810</v>
      </c>
      <c r="B62" s="106" t="s">
        <v>955</v>
      </c>
      <c r="C62" s="107"/>
      <c r="D62" s="110"/>
      <c r="E62" s="109"/>
    </row>
    <row r="63" spans="1:5" ht="27.75" customHeight="1" hidden="1">
      <c r="A63" s="105">
        <v>2120811</v>
      </c>
      <c r="B63" s="106" t="s">
        <v>956</v>
      </c>
      <c r="C63" s="107"/>
      <c r="D63" s="110"/>
      <c r="E63" s="109"/>
    </row>
    <row r="64" spans="1:5" ht="27.75" customHeight="1" hidden="1">
      <c r="A64" s="105">
        <v>2120813</v>
      </c>
      <c r="B64" s="106" t="s">
        <v>957</v>
      </c>
      <c r="C64" s="107"/>
      <c r="D64" s="110"/>
      <c r="E64" s="109"/>
    </row>
    <row r="65" spans="1:5" ht="27.75" customHeight="1" hidden="1">
      <c r="A65" s="105">
        <v>2120899</v>
      </c>
      <c r="B65" s="106" t="s">
        <v>958</v>
      </c>
      <c r="C65" s="107"/>
      <c r="D65" s="110"/>
      <c r="E65" s="109"/>
    </row>
    <row r="66" spans="1:5" ht="27.75" customHeight="1">
      <c r="A66" s="105">
        <v>21210</v>
      </c>
      <c r="B66" s="106" t="s">
        <v>88</v>
      </c>
      <c r="C66" s="107">
        <v>777.36</v>
      </c>
      <c r="D66" s="110">
        <v>0</v>
      </c>
      <c r="E66" s="109"/>
    </row>
    <row r="67" spans="1:5" ht="27.75" customHeight="1">
      <c r="A67" s="105">
        <v>2121001</v>
      </c>
      <c r="B67" s="106" t="s">
        <v>947</v>
      </c>
      <c r="C67" s="107">
        <v>777.36</v>
      </c>
      <c r="D67" s="110">
        <v>0</v>
      </c>
      <c r="E67" s="109"/>
    </row>
    <row r="68" spans="1:5" ht="27.75" customHeight="1" hidden="1">
      <c r="A68" s="105">
        <v>2121002</v>
      </c>
      <c r="B68" s="106" t="s">
        <v>948</v>
      </c>
      <c r="C68" s="107"/>
      <c r="D68" s="110">
        <v>0</v>
      </c>
      <c r="E68" s="109"/>
    </row>
    <row r="69" spans="1:5" ht="27.75" customHeight="1" hidden="1">
      <c r="A69" s="105">
        <v>2121099</v>
      </c>
      <c r="B69" s="106" t="s">
        <v>959</v>
      </c>
      <c r="C69" s="107"/>
      <c r="D69" s="110"/>
      <c r="E69" s="109"/>
    </row>
    <row r="70" spans="1:5" ht="27.75" customHeight="1" hidden="1">
      <c r="A70" s="105">
        <v>21211</v>
      </c>
      <c r="B70" s="106" t="s">
        <v>960</v>
      </c>
      <c r="C70" s="107"/>
      <c r="D70" s="110"/>
      <c r="E70" s="109"/>
    </row>
    <row r="71" spans="1:5" ht="27.75" customHeight="1" hidden="1">
      <c r="A71" s="105">
        <v>21213</v>
      </c>
      <c r="B71" s="106" t="s">
        <v>961</v>
      </c>
      <c r="C71" s="107"/>
      <c r="D71" s="110"/>
      <c r="E71" s="109"/>
    </row>
    <row r="72" spans="1:5" ht="27.75" customHeight="1" hidden="1">
      <c r="A72" s="105">
        <v>2121301</v>
      </c>
      <c r="B72" s="106" t="s">
        <v>962</v>
      </c>
      <c r="C72" s="107"/>
      <c r="D72" s="110"/>
      <c r="E72" s="109"/>
    </row>
    <row r="73" spans="1:5" ht="27.75" customHeight="1" hidden="1">
      <c r="A73" s="105">
        <v>2121302</v>
      </c>
      <c r="B73" s="106" t="s">
        <v>963</v>
      </c>
      <c r="C73" s="107"/>
      <c r="D73" s="110"/>
      <c r="E73" s="109"/>
    </row>
    <row r="74" spans="1:5" ht="27.75" customHeight="1" hidden="1">
      <c r="A74" s="105">
        <v>2121303</v>
      </c>
      <c r="B74" s="106" t="s">
        <v>964</v>
      </c>
      <c r="C74" s="107"/>
      <c r="D74" s="110"/>
      <c r="E74" s="109"/>
    </row>
    <row r="75" spans="1:5" ht="27.75" customHeight="1" hidden="1">
      <c r="A75" s="105">
        <v>2121304</v>
      </c>
      <c r="B75" s="106" t="s">
        <v>965</v>
      </c>
      <c r="C75" s="107"/>
      <c r="D75" s="110"/>
      <c r="E75" s="109"/>
    </row>
    <row r="76" spans="1:5" ht="27.75" customHeight="1" hidden="1">
      <c r="A76" s="105">
        <v>2121399</v>
      </c>
      <c r="B76" s="106" t="s">
        <v>966</v>
      </c>
      <c r="C76" s="107"/>
      <c r="D76" s="110"/>
      <c r="E76" s="109"/>
    </row>
    <row r="77" spans="1:5" ht="27.75" customHeight="1" hidden="1">
      <c r="A77" s="105">
        <v>21214</v>
      </c>
      <c r="B77" s="106" t="s">
        <v>967</v>
      </c>
      <c r="C77" s="107"/>
      <c r="D77" s="110"/>
      <c r="E77" s="109"/>
    </row>
    <row r="78" spans="1:5" ht="27.75" customHeight="1" hidden="1">
      <c r="A78" s="105">
        <v>2121401</v>
      </c>
      <c r="B78" s="106" t="s">
        <v>968</v>
      </c>
      <c r="C78" s="107"/>
      <c r="D78" s="110"/>
      <c r="E78" s="109"/>
    </row>
    <row r="79" spans="1:5" ht="27.75" customHeight="1" hidden="1">
      <c r="A79" s="105">
        <v>2121402</v>
      </c>
      <c r="B79" s="106" t="s">
        <v>969</v>
      </c>
      <c r="C79" s="107"/>
      <c r="D79" s="110"/>
      <c r="E79" s="109"/>
    </row>
    <row r="80" spans="1:5" ht="27.75" customHeight="1" hidden="1">
      <c r="A80" s="105">
        <v>2121499</v>
      </c>
      <c r="B80" s="106" t="s">
        <v>970</v>
      </c>
      <c r="C80" s="107"/>
      <c r="D80" s="110"/>
      <c r="E80" s="109"/>
    </row>
    <row r="81" spans="1:5" ht="27.75" customHeight="1" hidden="1">
      <c r="A81" s="105">
        <v>21215</v>
      </c>
      <c r="B81" s="106" t="s">
        <v>971</v>
      </c>
      <c r="C81" s="107"/>
      <c r="D81" s="110"/>
      <c r="E81" s="109"/>
    </row>
    <row r="82" spans="1:5" ht="27.75" customHeight="1" hidden="1">
      <c r="A82" s="105">
        <v>2121501</v>
      </c>
      <c r="B82" s="106" t="s">
        <v>947</v>
      </c>
      <c r="C82" s="107"/>
      <c r="D82" s="110"/>
      <c r="E82" s="109"/>
    </row>
    <row r="83" spans="1:5" ht="27.75" customHeight="1" hidden="1">
      <c r="A83" s="105">
        <v>2121502</v>
      </c>
      <c r="B83" s="106" t="s">
        <v>948</v>
      </c>
      <c r="C83" s="107"/>
      <c r="D83" s="110"/>
      <c r="E83" s="109"/>
    </row>
    <row r="84" spans="1:5" ht="27.75" customHeight="1" hidden="1">
      <c r="A84" s="105">
        <v>2121599</v>
      </c>
      <c r="B84" s="106" t="s">
        <v>972</v>
      </c>
      <c r="C84" s="107"/>
      <c r="D84" s="110"/>
      <c r="E84" s="109"/>
    </row>
    <row r="85" spans="1:5" ht="27.75" customHeight="1" hidden="1">
      <c r="A85" s="105">
        <v>21216</v>
      </c>
      <c r="B85" s="106" t="s">
        <v>973</v>
      </c>
      <c r="C85" s="107"/>
      <c r="D85" s="110"/>
      <c r="E85" s="109"/>
    </row>
    <row r="86" spans="1:5" ht="27.75" customHeight="1" hidden="1">
      <c r="A86" s="105">
        <v>2121601</v>
      </c>
      <c r="B86" s="106" t="s">
        <v>947</v>
      </c>
      <c r="C86" s="107"/>
      <c r="D86" s="110"/>
      <c r="E86" s="109"/>
    </row>
    <row r="87" spans="1:5" ht="27.75" customHeight="1" hidden="1">
      <c r="A87" s="105">
        <v>2121602</v>
      </c>
      <c r="B87" s="106" t="s">
        <v>948</v>
      </c>
      <c r="C87" s="107"/>
      <c r="D87" s="110"/>
      <c r="E87" s="109"/>
    </row>
    <row r="88" spans="1:5" ht="27.75" customHeight="1" hidden="1">
      <c r="A88" s="105">
        <v>21217</v>
      </c>
      <c r="B88" s="106" t="s">
        <v>974</v>
      </c>
      <c r="C88" s="107"/>
      <c r="D88" s="110"/>
      <c r="E88" s="109"/>
    </row>
    <row r="89" spans="1:5" ht="27.75" customHeight="1" hidden="1">
      <c r="A89" s="105">
        <v>2121701</v>
      </c>
      <c r="B89" s="106" t="s">
        <v>962</v>
      </c>
      <c r="C89" s="107"/>
      <c r="D89" s="110"/>
      <c r="E89" s="109"/>
    </row>
    <row r="90" spans="1:5" ht="27.75" customHeight="1" hidden="1">
      <c r="A90" s="105">
        <v>2121702</v>
      </c>
      <c r="B90" s="106" t="s">
        <v>963</v>
      </c>
      <c r="C90" s="107"/>
      <c r="D90" s="110"/>
      <c r="E90" s="109"/>
    </row>
    <row r="91" spans="1:5" ht="27.75" customHeight="1" hidden="1">
      <c r="A91" s="105">
        <v>2121703</v>
      </c>
      <c r="B91" s="106" t="s">
        <v>964</v>
      </c>
      <c r="C91" s="107"/>
      <c r="D91" s="110"/>
      <c r="E91" s="109"/>
    </row>
    <row r="92" spans="1:5" ht="27.75" customHeight="1" hidden="1">
      <c r="A92" s="105">
        <v>2121704</v>
      </c>
      <c r="B92" s="106" t="s">
        <v>965</v>
      </c>
      <c r="C92" s="107"/>
      <c r="D92" s="110"/>
      <c r="E92" s="109"/>
    </row>
    <row r="93" spans="1:5" ht="27.75" customHeight="1" hidden="1">
      <c r="A93" s="105">
        <v>2121799</v>
      </c>
      <c r="B93" s="106" t="s">
        <v>975</v>
      </c>
      <c r="C93" s="107"/>
      <c r="D93" s="110"/>
      <c r="E93" s="109"/>
    </row>
    <row r="94" spans="1:5" ht="27.75" customHeight="1">
      <c r="A94" s="105">
        <v>21214</v>
      </c>
      <c r="B94" s="106" t="s">
        <v>967</v>
      </c>
      <c r="C94" s="107">
        <v>147.4</v>
      </c>
      <c r="D94" s="110">
        <v>0</v>
      </c>
      <c r="E94" s="109"/>
    </row>
    <row r="95" spans="1:5" ht="27.75" customHeight="1">
      <c r="A95" s="105">
        <v>2121499</v>
      </c>
      <c r="B95" s="106" t="s">
        <v>970</v>
      </c>
      <c r="C95" s="107">
        <v>147.4</v>
      </c>
      <c r="D95" s="110">
        <v>0</v>
      </c>
      <c r="E95" s="109"/>
    </row>
    <row r="96" spans="1:5" ht="27.75" customHeight="1" hidden="1">
      <c r="A96" s="105">
        <v>2121899</v>
      </c>
      <c r="B96" s="106" t="s">
        <v>976</v>
      </c>
      <c r="C96" s="107"/>
      <c r="D96" s="110">
        <v>0</v>
      </c>
      <c r="E96" s="109"/>
    </row>
    <row r="97" spans="1:5" ht="27.75" customHeight="1" hidden="1">
      <c r="A97" s="105">
        <v>21219</v>
      </c>
      <c r="B97" s="106" t="s">
        <v>895</v>
      </c>
      <c r="C97" s="107"/>
      <c r="D97" s="110"/>
      <c r="E97" s="109"/>
    </row>
    <row r="98" spans="1:5" ht="27.75" customHeight="1" hidden="1">
      <c r="A98" s="105">
        <v>2121901</v>
      </c>
      <c r="B98" s="106" t="s">
        <v>977</v>
      </c>
      <c r="C98" s="107"/>
      <c r="D98" s="110"/>
      <c r="E98" s="109"/>
    </row>
    <row r="99" spans="1:5" ht="27.75" customHeight="1" hidden="1">
      <c r="A99" s="105">
        <v>2121902</v>
      </c>
      <c r="B99" s="106" t="s">
        <v>948</v>
      </c>
      <c r="C99" s="107"/>
      <c r="D99" s="110"/>
      <c r="E99" s="109"/>
    </row>
    <row r="100" spans="1:5" ht="27.75" customHeight="1" hidden="1">
      <c r="A100" s="105">
        <v>2121903</v>
      </c>
      <c r="B100" s="106" t="s">
        <v>978</v>
      </c>
      <c r="C100" s="107"/>
      <c r="D100" s="110"/>
      <c r="E100" s="109"/>
    </row>
    <row r="101" spans="1:5" ht="27.75" customHeight="1" hidden="1">
      <c r="A101" s="105">
        <v>2120904</v>
      </c>
      <c r="B101" s="106" t="s">
        <v>950</v>
      </c>
      <c r="C101" s="107"/>
      <c r="D101" s="110"/>
      <c r="E101" s="109"/>
    </row>
    <row r="102" spans="1:5" ht="27.75" customHeight="1" hidden="1">
      <c r="A102" s="105">
        <v>213</v>
      </c>
      <c r="B102" s="106" t="s">
        <v>737</v>
      </c>
      <c r="C102" s="107"/>
      <c r="D102" s="110"/>
      <c r="E102" s="109"/>
    </row>
    <row r="103" spans="1:5" ht="27.75" customHeight="1" hidden="1">
      <c r="A103" s="105">
        <v>21366</v>
      </c>
      <c r="B103" s="106" t="s">
        <v>979</v>
      </c>
      <c r="C103" s="107"/>
      <c r="D103" s="110"/>
      <c r="E103" s="109"/>
    </row>
    <row r="104" spans="1:5" ht="27.75" customHeight="1" hidden="1">
      <c r="A104" s="105">
        <v>2136601</v>
      </c>
      <c r="B104" s="106" t="s">
        <v>930</v>
      </c>
      <c r="C104" s="107"/>
      <c r="D104" s="110"/>
      <c r="E104" s="109"/>
    </row>
    <row r="105" spans="1:5" ht="27.75" customHeight="1" hidden="1">
      <c r="A105" s="105">
        <v>2136602</v>
      </c>
      <c r="B105" s="106" t="s">
        <v>980</v>
      </c>
      <c r="C105" s="107"/>
      <c r="D105" s="110"/>
      <c r="E105" s="109"/>
    </row>
    <row r="106" spans="1:5" ht="27.75" customHeight="1" hidden="1">
      <c r="A106" s="105">
        <v>2136603</v>
      </c>
      <c r="B106" s="106" t="s">
        <v>981</v>
      </c>
      <c r="C106" s="107"/>
      <c r="D106" s="110"/>
      <c r="E106" s="109"/>
    </row>
    <row r="107" spans="1:5" ht="27.75" customHeight="1" hidden="1">
      <c r="A107" s="105">
        <v>2136699</v>
      </c>
      <c r="B107" s="106" t="s">
        <v>982</v>
      </c>
      <c r="C107" s="107"/>
      <c r="D107" s="110"/>
      <c r="E107" s="109"/>
    </row>
    <row r="108" spans="1:5" ht="27.75" customHeight="1" hidden="1">
      <c r="A108" s="105">
        <v>21367</v>
      </c>
      <c r="B108" s="106" t="s">
        <v>983</v>
      </c>
      <c r="C108" s="107"/>
      <c r="D108" s="110"/>
      <c r="E108" s="109"/>
    </row>
    <row r="109" spans="1:5" ht="27.75" customHeight="1" hidden="1">
      <c r="A109" s="105">
        <v>2136701</v>
      </c>
      <c r="B109" s="106" t="s">
        <v>930</v>
      </c>
      <c r="C109" s="107"/>
      <c r="D109" s="110"/>
      <c r="E109" s="109"/>
    </row>
    <row r="110" spans="1:5" ht="27.75" customHeight="1" hidden="1">
      <c r="A110" s="105">
        <v>2136702</v>
      </c>
      <c r="B110" s="106" t="s">
        <v>980</v>
      </c>
      <c r="C110" s="107"/>
      <c r="D110" s="110"/>
      <c r="E110" s="109"/>
    </row>
    <row r="111" spans="1:5" ht="27.75" customHeight="1" hidden="1">
      <c r="A111" s="105">
        <v>2136703</v>
      </c>
      <c r="B111" s="106" t="s">
        <v>984</v>
      </c>
      <c r="C111" s="107"/>
      <c r="D111" s="110"/>
      <c r="E111" s="109"/>
    </row>
    <row r="112" spans="1:5" ht="27.75" customHeight="1" hidden="1">
      <c r="A112" s="105">
        <v>2136799</v>
      </c>
      <c r="B112" s="106" t="s">
        <v>985</v>
      </c>
      <c r="C112" s="107"/>
      <c r="D112" s="110"/>
      <c r="E112" s="109"/>
    </row>
    <row r="113" spans="1:5" ht="27.75" customHeight="1" hidden="1">
      <c r="A113" s="105">
        <v>21369</v>
      </c>
      <c r="B113" s="106" t="s">
        <v>986</v>
      </c>
      <c r="C113" s="107"/>
      <c r="D113" s="110"/>
      <c r="E113" s="109"/>
    </row>
    <row r="114" spans="1:5" ht="27.75" customHeight="1" hidden="1">
      <c r="A114" s="105">
        <v>2136901</v>
      </c>
      <c r="B114" s="106" t="s">
        <v>987</v>
      </c>
      <c r="C114" s="107"/>
      <c r="D114" s="110"/>
      <c r="E114" s="109"/>
    </row>
    <row r="115" spans="1:5" ht="27.75" customHeight="1" hidden="1">
      <c r="A115" s="105">
        <v>2136902</v>
      </c>
      <c r="B115" s="106" t="s">
        <v>988</v>
      </c>
      <c r="C115" s="107"/>
      <c r="D115" s="110"/>
      <c r="E115" s="109"/>
    </row>
    <row r="116" spans="1:5" ht="27.75" customHeight="1" hidden="1">
      <c r="A116" s="105">
        <v>2136903</v>
      </c>
      <c r="B116" s="106" t="s">
        <v>989</v>
      </c>
      <c r="C116" s="107"/>
      <c r="D116" s="110"/>
      <c r="E116" s="109"/>
    </row>
    <row r="117" spans="1:5" ht="27.75" customHeight="1" hidden="1">
      <c r="A117" s="105">
        <v>2136999</v>
      </c>
      <c r="B117" s="106" t="s">
        <v>990</v>
      </c>
      <c r="C117" s="107"/>
      <c r="D117" s="110"/>
      <c r="E117" s="109"/>
    </row>
    <row r="118" spans="1:5" ht="27.75" customHeight="1" hidden="1">
      <c r="A118" s="105">
        <v>21370</v>
      </c>
      <c r="B118" s="106" t="s">
        <v>991</v>
      </c>
      <c r="C118" s="107"/>
      <c r="D118" s="110"/>
      <c r="E118" s="109"/>
    </row>
    <row r="119" spans="1:5" ht="27.75" customHeight="1" hidden="1">
      <c r="A119" s="105">
        <v>2137001</v>
      </c>
      <c r="B119" s="106" t="s">
        <v>930</v>
      </c>
      <c r="C119" s="107"/>
      <c r="D119" s="110"/>
      <c r="E119" s="109"/>
    </row>
    <row r="120" spans="1:5" ht="27.75" customHeight="1" hidden="1">
      <c r="A120" s="105">
        <v>2137099</v>
      </c>
      <c r="B120" s="106" t="s">
        <v>992</v>
      </c>
      <c r="C120" s="107"/>
      <c r="D120" s="110"/>
      <c r="E120" s="109"/>
    </row>
    <row r="121" spans="1:5" ht="27.75" customHeight="1" hidden="1">
      <c r="A121" s="105">
        <v>21371</v>
      </c>
      <c r="B121" s="106" t="s">
        <v>993</v>
      </c>
      <c r="C121" s="107"/>
      <c r="D121" s="110"/>
      <c r="E121" s="109"/>
    </row>
    <row r="122" spans="1:5" ht="27.75" customHeight="1" hidden="1">
      <c r="A122" s="105">
        <v>2137101</v>
      </c>
      <c r="B122" s="106" t="s">
        <v>987</v>
      </c>
      <c r="C122" s="107"/>
      <c r="D122" s="110"/>
      <c r="E122" s="109"/>
    </row>
    <row r="123" spans="1:5" ht="27.75" customHeight="1" hidden="1">
      <c r="A123" s="105">
        <v>2137102</v>
      </c>
      <c r="B123" s="106" t="s">
        <v>988</v>
      </c>
      <c r="C123" s="107"/>
      <c r="D123" s="110"/>
      <c r="E123" s="109"/>
    </row>
    <row r="124" spans="1:5" ht="27.75" customHeight="1" hidden="1">
      <c r="A124" s="105">
        <v>2137103</v>
      </c>
      <c r="B124" s="106" t="s">
        <v>989</v>
      </c>
      <c r="C124" s="107"/>
      <c r="D124" s="110"/>
      <c r="E124" s="109"/>
    </row>
    <row r="125" spans="1:5" ht="27.75" customHeight="1" hidden="1">
      <c r="A125" s="105">
        <v>2137199</v>
      </c>
      <c r="B125" s="106" t="s">
        <v>994</v>
      </c>
      <c r="C125" s="107"/>
      <c r="D125" s="110"/>
      <c r="E125" s="109"/>
    </row>
    <row r="126" spans="1:5" ht="27.75" customHeight="1" hidden="1">
      <c r="A126" s="105">
        <v>214</v>
      </c>
      <c r="B126" s="106" t="s">
        <v>808</v>
      </c>
      <c r="C126" s="107"/>
      <c r="D126" s="110"/>
      <c r="E126" s="109"/>
    </row>
    <row r="127" spans="1:5" ht="27.75" customHeight="1" hidden="1">
      <c r="A127" s="105">
        <v>21460</v>
      </c>
      <c r="B127" s="106" t="s">
        <v>995</v>
      </c>
      <c r="C127" s="107"/>
      <c r="D127" s="110"/>
      <c r="E127" s="109"/>
    </row>
    <row r="128" spans="1:5" ht="27.75" customHeight="1" hidden="1">
      <c r="A128" s="105">
        <v>2146001</v>
      </c>
      <c r="B128" s="106" t="s">
        <v>996</v>
      </c>
      <c r="C128" s="107"/>
      <c r="D128" s="110"/>
      <c r="E128" s="109"/>
    </row>
    <row r="129" spans="1:5" ht="27.75" customHeight="1" hidden="1">
      <c r="A129" s="105">
        <v>2146002</v>
      </c>
      <c r="B129" s="106" t="s">
        <v>997</v>
      </c>
      <c r="C129" s="107"/>
      <c r="D129" s="110"/>
      <c r="E129" s="109"/>
    </row>
    <row r="130" spans="1:5" ht="27.75" customHeight="1" hidden="1">
      <c r="A130" s="105">
        <v>2146003</v>
      </c>
      <c r="B130" s="106" t="s">
        <v>998</v>
      </c>
      <c r="C130" s="107"/>
      <c r="D130" s="110"/>
      <c r="E130" s="109"/>
    </row>
    <row r="131" spans="1:5" ht="27.75" customHeight="1" hidden="1">
      <c r="A131" s="105">
        <v>2146099</v>
      </c>
      <c r="B131" s="106" t="s">
        <v>999</v>
      </c>
      <c r="C131" s="107"/>
      <c r="D131" s="110"/>
      <c r="E131" s="109"/>
    </row>
    <row r="132" spans="1:5" ht="27.75" customHeight="1" hidden="1">
      <c r="A132" s="105">
        <v>21462</v>
      </c>
      <c r="B132" s="106" t="s">
        <v>1000</v>
      </c>
      <c r="C132" s="107"/>
      <c r="D132" s="110"/>
      <c r="E132" s="109"/>
    </row>
    <row r="133" spans="1:5" ht="27.75" customHeight="1" hidden="1">
      <c r="A133" s="105">
        <v>2146201</v>
      </c>
      <c r="B133" s="106" t="s">
        <v>998</v>
      </c>
      <c r="C133" s="107"/>
      <c r="D133" s="110"/>
      <c r="E133" s="109"/>
    </row>
    <row r="134" spans="1:5" ht="27.75" customHeight="1" hidden="1">
      <c r="A134" s="105">
        <v>2146202</v>
      </c>
      <c r="B134" s="106" t="s">
        <v>1001</v>
      </c>
      <c r="C134" s="107"/>
      <c r="D134" s="110"/>
      <c r="E134" s="109"/>
    </row>
    <row r="135" spans="1:5" ht="27.75" customHeight="1" hidden="1">
      <c r="A135" s="105">
        <v>2146203</v>
      </c>
      <c r="B135" s="106" t="s">
        <v>1002</v>
      </c>
      <c r="C135" s="107"/>
      <c r="D135" s="110"/>
      <c r="E135" s="109"/>
    </row>
    <row r="136" spans="1:5" ht="27.75" customHeight="1" hidden="1">
      <c r="A136" s="105">
        <v>2146299</v>
      </c>
      <c r="B136" s="106" t="s">
        <v>1003</v>
      </c>
      <c r="C136" s="107"/>
      <c r="D136" s="110"/>
      <c r="E136" s="109"/>
    </row>
    <row r="137" spans="1:5" ht="27.75" customHeight="1" hidden="1">
      <c r="A137" s="105">
        <v>21463</v>
      </c>
      <c r="B137" s="106" t="s">
        <v>1004</v>
      </c>
      <c r="C137" s="107"/>
      <c r="D137" s="110"/>
      <c r="E137" s="109"/>
    </row>
    <row r="138" spans="1:5" ht="27.75" customHeight="1" hidden="1">
      <c r="A138" s="105">
        <v>2146301</v>
      </c>
      <c r="B138" s="106" t="s">
        <v>1005</v>
      </c>
      <c r="C138" s="107"/>
      <c r="D138" s="110"/>
      <c r="E138" s="109"/>
    </row>
    <row r="139" spans="1:5" ht="27.75" customHeight="1" hidden="1">
      <c r="A139" s="105">
        <v>2146302</v>
      </c>
      <c r="B139" s="106" t="s">
        <v>1006</v>
      </c>
      <c r="C139" s="107"/>
      <c r="D139" s="110"/>
      <c r="E139" s="109"/>
    </row>
    <row r="140" spans="1:5" ht="27.75" customHeight="1" hidden="1">
      <c r="A140" s="105">
        <v>2146303</v>
      </c>
      <c r="B140" s="106" t="s">
        <v>1007</v>
      </c>
      <c r="C140" s="107"/>
      <c r="D140" s="110"/>
      <c r="E140" s="109"/>
    </row>
    <row r="141" spans="1:5" ht="27.75" customHeight="1" hidden="1">
      <c r="A141" s="105">
        <v>2146399</v>
      </c>
      <c r="B141" s="106" t="s">
        <v>1008</v>
      </c>
      <c r="C141" s="107"/>
      <c r="D141" s="110"/>
      <c r="E141" s="109"/>
    </row>
    <row r="142" spans="1:5" ht="27.75" customHeight="1" hidden="1">
      <c r="A142" s="105">
        <v>21464</v>
      </c>
      <c r="B142" s="106" t="s">
        <v>1009</v>
      </c>
      <c r="C142" s="107"/>
      <c r="D142" s="110"/>
      <c r="E142" s="109"/>
    </row>
    <row r="143" spans="1:5" ht="27.75" customHeight="1" hidden="1">
      <c r="A143" s="105">
        <v>2146401</v>
      </c>
      <c r="B143" s="106" t="s">
        <v>1010</v>
      </c>
      <c r="C143" s="107"/>
      <c r="D143" s="110"/>
      <c r="E143" s="109"/>
    </row>
    <row r="144" spans="1:5" ht="27.75" customHeight="1" hidden="1">
      <c r="A144" s="105">
        <v>2146402</v>
      </c>
      <c r="B144" s="106" t="s">
        <v>1011</v>
      </c>
      <c r="C144" s="107"/>
      <c r="D144" s="110"/>
      <c r="E144" s="109"/>
    </row>
    <row r="145" spans="1:5" ht="27.75" customHeight="1" hidden="1">
      <c r="A145" s="105">
        <v>2146403</v>
      </c>
      <c r="B145" s="106" t="s">
        <v>1012</v>
      </c>
      <c r="C145" s="107"/>
      <c r="D145" s="110"/>
      <c r="E145" s="109"/>
    </row>
    <row r="146" spans="1:5" ht="27.75" customHeight="1" hidden="1">
      <c r="A146" s="105">
        <v>2146404</v>
      </c>
      <c r="B146" s="106" t="s">
        <v>1013</v>
      </c>
      <c r="C146" s="107"/>
      <c r="D146" s="110"/>
      <c r="E146" s="109"/>
    </row>
    <row r="147" spans="1:5" ht="27.75" customHeight="1" hidden="1">
      <c r="A147" s="105">
        <v>2146405</v>
      </c>
      <c r="B147" s="106" t="s">
        <v>1014</v>
      </c>
      <c r="C147" s="107"/>
      <c r="D147" s="110"/>
      <c r="E147" s="109"/>
    </row>
    <row r="148" spans="1:5" ht="27.75" customHeight="1" hidden="1">
      <c r="A148" s="105">
        <v>2146406</v>
      </c>
      <c r="B148" s="106" t="s">
        <v>1015</v>
      </c>
      <c r="C148" s="107"/>
      <c r="D148" s="110"/>
      <c r="E148" s="109"/>
    </row>
    <row r="149" spans="1:5" ht="27.75" customHeight="1" hidden="1">
      <c r="A149" s="105">
        <v>2146407</v>
      </c>
      <c r="B149" s="106" t="s">
        <v>1016</v>
      </c>
      <c r="C149" s="107"/>
      <c r="D149" s="110"/>
      <c r="E149" s="109"/>
    </row>
    <row r="150" spans="1:5" ht="27.75" customHeight="1" hidden="1">
      <c r="A150" s="105">
        <v>2146499</v>
      </c>
      <c r="B150" s="106" t="s">
        <v>1017</v>
      </c>
      <c r="C150" s="107"/>
      <c r="D150" s="110"/>
      <c r="E150" s="109"/>
    </row>
    <row r="151" spans="1:5" ht="27.75" customHeight="1" hidden="1">
      <c r="A151" s="105">
        <v>21468</v>
      </c>
      <c r="B151" s="106" t="s">
        <v>1018</v>
      </c>
      <c r="C151" s="107"/>
      <c r="D151" s="110"/>
      <c r="E151" s="109"/>
    </row>
    <row r="152" spans="1:5" ht="27.75" customHeight="1" hidden="1">
      <c r="A152" s="105">
        <v>2146801</v>
      </c>
      <c r="B152" s="106" t="s">
        <v>1019</v>
      </c>
      <c r="C152" s="107"/>
      <c r="D152" s="110"/>
      <c r="E152" s="109"/>
    </row>
    <row r="153" spans="1:5" ht="27.75" customHeight="1" hidden="1">
      <c r="A153" s="105">
        <v>2146802</v>
      </c>
      <c r="B153" s="106" t="s">
        <v>1020</v>
      </c>
      <c r="C153" s="107"/>
      <c r="D153" s="110"/>
      <c r="E153" s="109"/>
    </row>
    <row r="154" spans="1:5" ht="27.75" customHeight="1" hidden="1">
      <c r="A154" s="105">
        <v>2146803</v>
      </c>
      <c r="B154" s="106" t="s">
        <v>1021</v>
      </c>
      <c r="C154" s="107"/>
      <c r="D154" s="110"/>
      <c r="E154" s="109"/>
    </row>
    <row r="155" spans="1:5" ht="27.75" customHeight="1" hidden="1">
      <c r="A155" s="105">
        <v>2146804</v>
      </c>
      <c r="B155" s="106" t="s">
        <v>1022</v>
      </c>
      <c r="C155" s="107"/>
      <c r="D155" s="110"/>
      <c r="E155" s="109"/>
    </row>
    <row r="156" spans="1:5" ht="27.75" customHeight="1" hidden="1">
      <c r="A156" s="105">
        <v>2146805</v>
      </c>
      <c r="B156" s="106" t="s">
        <v>1023</v>
      </c>
      <c r="C156" s="107"/>
      <c r="D156" s="110"/>
      <c r="E156" s="109"/>
    </row>
    <row r="157" spans="1:5" ht="27.75" customHeight="1" hidden="1">
      <c r="A157" s="105">
        <v>2146899</v>
      </c>
      <c r="B157" s="106" t="s">
        <v>1024</v>
      </c>
      <c r="C157" s="107"/>
      <c r="D157" s="110"/>
      <c r="E157" s="109"/>
    </row>
    <row r="158" spans="1:5" ht="27.75" customHeight="1" hidden="1">
      <c r="A158" s="105">
        <v>21469</v>
      </c>
      <c r="B158" s="106" t="s">
        <v>1025</v>
      </c>
      <c r="C158" s="107"/>
      <c r="D158" s="110"/>
      <c r="E158" s="109"/>
    </row>
    <row r="159" spans="1:5" ht="27.75" customHeight="1" hidden="1">
      <c r="A159" s="105">
        <v>2146901</v>
      </c>
      <c r="B159" s="106" t="s">
        <v>1026</v>
      </c>
      <c r="C159" s="107"/>
      <c r="D159" s="110"/>
      <c r="E159" s="109"/>
    </row>
    <row r="160" spans="1:5" ht="27.75" customHeight="1" hidden="1">
      <c r="A160" s="105">
        <v>2146902</v>
      </c>
      <c r="B160" s="106" t="s">
        <v>1027</v>
      </c>
      <c r="C160" s="107"/>
      <c r="D160" s="110"/>
      <c r="E160" s="109"/>
    </row>
    <row r="161" spans="1:5" ht="27.75" customHeight="1" hidden="1">
      <c r="A161" s="105">
        <v>2146903</v>
      </c>
      <c r="B161" s="106" t="s">
        <v>1028</v>
      </c>
      <c r="C161" s="107"/>
      <c r="D161" s="110"/>
      <c r="E161" s="109"/>
    </row>
    <row r="162" spans="1:5" ht="27.75" customHeight="1" hidden="1">
      <c r="A162" s="105">
        <v>2146904</v>
      </c>
      <c r="B162" s="106" t="s">
        <v>1029</v>
      </c>
      <c r="C162" s="107"/>
      <c r="D162" s="110"/>
      <c r="E162" s="109"/>
    </row>
    <row r="163" spans="1:5" ht="27.75" customHeight="1" hidden="1">
      <c r="A163" s="105">
        <v>2146906</v>
      </c>
      <c r="B163" s="106" t="s">
        <v>1030</v>
      </c>
      <c r="C163" s="107"/>
      <c r="D163" s="110"/>
      <c r="E163" s="109"/>
    </row>
    <row r="164" spans="1:5" ht="27.75" customHeight="1" hidden="1">
      <c r="A164" s="105">
        <v>2146907</v>
      </c>
      <c r="B164" s="106" t="s">
        <v>1031</v>
      </c>
      <c r="C164" s="107"/>
      <c r="D164" s="110"/>
      <c r="E164" s="109"/>
    </row>
    <row r="165" spans="1:5" ht="27.75" customHeight="1" hidden="1">
      <c r="A165" s="105">
        <v>2146908</v>
      </c>
      <c r="B165" s="106" t="s">
        <v>1032</v>
      </c>
      <c r="C165" s="107"/>
      <c r="D165" s="110"/>
      <c r="E165" s="109"/>
    </row>
    <row r="166" spans="1:5" ht="27.75" customHeight="1" hidden="1">
      <c r="A166" s="105">
        <v>2146999</v>
      </c>
      <c r="B166" s="106" t="s">
        <v>1033</v>
      </c>
      <c r="C166" s="107"/>
      <c r="D166" s="110"/>
      <c r="E166" s="109"/>
    </row>
    <row r="167" spans="1:5" ht="27.75" customHeight="1" hidden="1">
      <c r="A167" s="105">
        <v>21470</v>
      </c>
      <c r="B167" s="106" t="s">
        <v>1034</v>
      </c>
      <c r="C167" s="107"/>
      <c r="D167" s="110"/>
      <c r="E167" s="109"/>
    </row>
    <row r="168" spans="1:5" ht="27.75" customHeight="1" hidden="1">
      <c r="A168" s="105">
        <v>2147001</v>
      </c>
      <c r="B168" s="106" t="s">
        <v>996</v>
      </c>
      <c r="C168" s="107"/>
      <c r="D168" s="110"/>
      <c r="E168" s="109"/>
    </row>
    <row r="169" spans="1:5" ht="37.5" customHeight="1" hidden="1">
      <c r="A169" s="105">
        <v>2147099</v>
      </c>
      <c r="B169" s="106" t="s">
        <v>1035</v>
      </c>
      <c r="C169" s="107"/>
      <c r="D169" s="110"/>
      <c r="E169" s="109"/>
    </row>
    <row r="170" spans="1:5" ht="27.75" customHeight="1" hidden="1">
      <c r="A170" s="105">
        <v>21471</v>
      </c>
      <c r="B170" s="106" t="s">
        <v>1036</v>
      </c>
      <c r="C170" s="107"/>
      <c r="D170" s="110"/>
      <c r="E170" s="109"/>
    </row>
    <row r="171" spans="1:5" ht="27.75" customHeight="1" hidden="1">
      <c r="A171" s="105">
        <v>2147101</v>
      </c>
      <c r="B171" s="106" t="s">
        <v>996</v>
      </c>
      <c r="C171" s="107"/>
      <c r="D171" s="110"/>
      <c r="E171" s="109"/>
    </row>
    <row r="172" spans="1:5" ht="27.75" customHeight="1" hidden="1">
      <c r="A172" s="105">
        <v>2147199</v>
      </c>
      <c r="B172" s="106" t="s">
        <v>1037</v>
      </c>
      <c r="C172" s="107"/>
      <c r="D172" s="110"/>
      <c r="E172" s="109"/>
    </row>
    <row r="173" spans="1:5" ht="27.75" customHeight="1" hidden="1">
      <c r="A173" s="105">
        <v>21472</v>
      </c>
      <c r="B173" s="106" t="s">
        <v>1038</v>
      </c>
      <c r="C173" s="107"/>
      <c r="D173" s="110"/>
      <c r="E173" s="109"/>
    </row>
    <row r="174" spans="1:5" ht="27.75" customHeight="1" hidden="1">
      <c r="A174" s="105">
        <v>21473</v>
      </c>
      <c r="B174" s="106" t="s">
        <v>1039</v>
      </c>
      <c r="C174" s="107"/>
      <c r="D174" s="110"/>
      <c r="E174" s="109"/>
    </row>
    <row r="175" spans="1:5" ht="27.75" customHeight="1" hidden="1">
      <c r="A175" s="105">
        <v>2147301</v>
      </c>
      <c r="B175" s="106" t="s">
        <v>1005</v>
      </c>
      <c r="C175" s="107"/>
      <c r="D175" s="110"/>
      <c r="E175" s="109"/>
    </row>
    <row r="176" spans="1:5" ht="27.75" customHeight="1" hidden="1">
      <c r="A176" s="105">
        <v>2147303</v>
      </c>
      <c r="B176" s="106" t="s">
        <v>1007</v>
      </c>
      <c r="C176" s="107"/>
      <c r="D176" s="110"/>
      <c r="E176" s="109"/>
    </row>
    <row r="177" spans="1:5" ht="27.75" customHeight="1" hidden="1">
      <c r="A177" s="105">
        <v>2147399</v>
      </c>
      <c r="B177" s="106" t="s">
        <v>1040</v>
      </c>
      <c r="C177" s="107"/>
      <c r="D177" s="110"/>
      <c r="E177" s="109"/>
    </row>
    <row r="178" spans="1:5" ht="27.75" customHeight="1" hidden="1">
      <c r="A178" s="105">
        <v>215</v>
      </c>
      <c r="B178" s="106" t="s">
        <v>1041</v>
      </c>
      <c r="C178" s="107"/>
      <c r="D178" s="110"/>
      <c r="E178" s="109"/>
    </row>
    <row r="179" spans="1:5" ht="27.75" customHeight="1" hidden="1">
      <c r="A179" s="105">
        <v>21562</v>
      </c>
      <c r="B179" s="106" t="s">
        <v>1042</v>
      </c>
      <c r="C179" s="107"/>
      <c r="D179" s="110"/>
      <c r="E179" s="109"/>
    </row>
    <row r="180" spans="1:5" ht="27.75" customHeight="1" hidden="1">
      <c r="A180" s="105">
        <v>2156201</v>
      </c>
      <c r="B180" s="106" t="s">
        <v>1043</v>
      </c>
      <c r="C180" s="107"/>
      <c r="D180" s="110"/>
      <c r="E180" s="109"/>
    </row>
    <row r="181" spans="1:5" ht="27.75" customHeight="1" hidden="1">
      <c r="A181" s="105">
        <v>2156202</v>
      </c>
      <c r="B181" s="106" t="s">
        <v>1044</v>
      </c>
      <c r="C181" s="107"/>
      <c r="D181" s="110"/>
      <c r="E181" s="109"/>
    </row>
    <row r="182" spans="1:5" ht="27.75" customHeight="1" hidden="1">
      <c r="A182" s="105">
        <v>2156299</v>
      </c>
      <c r="B182" s="106" t="s">
        <v>1045</v>
      </c>
      <c r="C182" s="107"/>
      <c r="D182" s="110"/>
      <c r="E182" s="109"/>
    </row>
    <row r="183" spans="1:5" ht="27.75" customHeight="1" hidden="1">
      <c r="A183" s="105">
        <v>217</v>
      </c>
      <c r="B183" s="106" t="s">
        <v>1046</v>
      </c>
      <c r="C183" s="107"/>
      <c r="D183" s="110"/>
      <c r="E183" s="109"/>
    </row>
    <row r="184" spans="1:5" ht="27.75" customHeight="1" hidden="1">
      <c r="A184" s="105">
        <v>21704</v>
      </c>
      <c r="B184" s="106" t="s">
        <v>1047</v>
      </c>
      <c r="C184" s="107"/>
      <c r="D184" s="110"/>
      <c r="E184" s="109"/>
    </row>
    <row r="185" spans="1:5" ht="27.75" customHeight="1" hidden="1">
      <c r="A185" s="105">
        <v>2170402</v>
      </c>
      <c r="B185" s="106" t="s">
        <v>1048</v>
      </c>
      <c r="C185" s="107"/>
      <c r="D185" s="110"/>
      <c r="E185" s="109"/>
    </row>
    <row r="186" spans="1:5" ht="27.75" customHeight="1" hidden="1">
      <c r="A186" s="105">
        <v>2170403</v>
      </c>
      <c r="B186" s="106" t="s">
        <v>1049</v>
      </c>
      <c r="C186" s="107"/>
      <c r="D186" s="110"/>
      <c r="E186" s="109"/>
    </row>
    <row r="187" spans="1:5" ht="27.75" customHeight="1">
      <c r="A187" s="105">
        <v>229</v>
      </c>
      <c r="B187" s="106" t="s">
        <v>1050</v>
      </c>
      <c r="C187" s="111">
        <v>12290.85</v>
      </c>
      <c r="D187" s="110">
        <f>24.25+40000</f>
        <v>40024.25</v>
      </c>
      <c r="E187" s="109"/>
    </row>
    <row r="188" spans="1:5" ht="27.75" customHeight="1">
      <c r="A188" s="105">
        <v>22904</v>
      </c>
      <c r="B188" s="106" t="s">
        <v>1051</v>
      </c>
      <c r="C188" s="107">
        <v>12150</v>
      </c>
      <c r="D188" s="110">
        <v>40000</v>
      </c>
      <c r="E188" s="109"/>
    </row>
    <row r="189" spans="1:5" ht="27.75" customHeight="1" hidden="1">
      <c r="A189" s="105">
        <v>2290401</v>
      </c>
      <c r="B189" s="106" t="s">
        <v>1052</v>
      </c>
      <c r="C189" s="107"/>
      <c r="D189" s="110"/>
      <c r="E189" s="109"/>
    </row>
    <row r="190" spans="1:5" ht="27.75" customHeight="1">
      <c r="A190" s="105">
        <v>2290402</v>
      </c>
      <c r="B190" s="106" t="s">
        <v>1053</v>
      </c>
      <c r="C190" s="107">
        <v>12150</v>
      </c>
      <c r="D190" s="110">
        <v>40000</v>
      </c>
      <c r="E190" s="109"/>
    </row>
    <row r="191" spans="1:5" ht="27.75" customHeight="1" hidden="1">
      <c r="A191" s="105">
        <v>2290403</v>
      </c>
      <c r="B191" s="106" t="s">
        <v>1054</v>
      </c>
      <c r="C191" s="107"/>
      <c r="D191" s="110"/>
      <c r="E191" s="109"/>
    </row>
    <row r="192" spans="1:5" ht="27.75" customHeight="1" hidden="1">
      <c r="A192" s="105">
        <v>22908</v>
      </c>
      <c r="B192" s="106" t="s">
        <v>1055</v>
      </c>
      <c r="C192" s="107"/>
      <c r="D192" s="110"/>
      <c r="E192" s="109"/>
    </row>
    <row r="193" spans="1:5" ht="27.75" customHeight="1" hidden="1">
      <c r="A193" s="105">
        <v>2290802</v>
      </c>
      <c r="B193" s="106" t="s">
        <v>1056</v>
      </c>
      <c r="C193" s="107"/>
      <c r="D193" s="110"/>
      <c r="E193" s="109"/>
    </row>
    <row r="194" spans="1:5" ht="27.75" customHeight="1" hidden="1">
      <c r="A194" s="105">
        <v>2290803</v>
      </c>
      <c r="B194" s="106" t="s">
        <v>1057</v>
      </c>
      <c r="C194" s="107"/>
      <c r="D194" s="110"/>
      <c r="E194" s="109"/>
    </row>
    <row r="195" spans="1:5" ht="27.75" customHeight="1" hidden="1">
      <c r="A195" s="105">
        <v>2290804</v>
      </c>
      <c r="B195" s="106" t="s">
        <v>1058</v>
      </c>
      <c r="C195" s="107"/>
      <c r="D195" s="110"/>
      <c r="E195" s="109"/>
    </row>
    <row r="196" spans="1:5" ht="27.75" customHeight="1" hidden="1">
      <c r="A196" s="105">
        <v>2290805</v>
      </c>
      <c r="B196" s="106" t="s">
        <v>1059</v>
      </c>
      <c r="C196" s="107"/>
      <c r="D196" s="110"/>
      <c r="E196" s="109"/>
    </row>
    <row r="197" spans="1:5" ht="27.75" customHeight="1" hidden="1">
      <c r="A197" s="105">
        <v>2290806</v>
      </c>
      <c r="B197" s="106" t="s">
        <v>1060</v>
      </c>
      <c r="C197" s="107"/>
      <c r="D197" s="110"/>
      <c r="E197" s="109"/>
    </row>
    <row r="198" spans="1:5" ht="27.75" customHeight="1" hidden="1">
      <c r="A198" s="105">
        <v>2290807</v>
      </c>
      <c r="B198" s="106" t="s">
        <v>1061</v>
      </c>
      <c r="C198" s="107"/>
      <c r="D198" s="110"/>
      <c r="E198" s="109"/>
    </row>
    <row r="199" spans="1:5" ht="27.75" customHeight="1" hidden="1">
      <c r="A199" s="105">
        <v>2290808</v>
      </c>
      <c r="B199" s="106" t="s">
        <v>1062</v>
      </c>
      <c r="C199" s="107"/>
      <c r="D199" s="110"/>
      <c r="E199" s="109"/>
    </row>
    <row r="200" spans="1:5" ht="27.75" customHeight="1" hidden="1">
      <c r="A200" s="105">
        <v>2290899</v>
      </c>
      <c r="B200" s="106" t="s">
        <v>1063</v>
      </c>
      <c r="C200" s="107"/>
      <c r="D200" s="110"/>
      <c r="E200" s="109"/>
    </row>
    <row r="201" spans="1:5" ht="27.75" customHeight="1">
      <c r="A201" s="105">
        <v>22960</v>
      </c>
      <c r="B201" s="106" t="s">
        <v>899</v>
      </c>
      <c r="C201" s="107">
        <v>140.85</v>
      </c>
      <c r="D201" s="110">
        <v>24.25</v>
      </c>
      <c r="E201" s="109"/>
    </row>
    <row r="202" spans="1:5" ht="27.75" customHeight="1" hidden="1">
      <c r="A202" s="105">
        <v>2296001</v>
      </c>
      <c r="B202" s="106" t="s">
        <v>1064</v>
      </c>
      <c r="C202" s="107"/>
      <c r="D202" s="110"/>
      <c r="E202" s="109"/>
    </row>
    <row r="203" spans="1:6" ht="27.75" customHeight="1">
      <c r="A203" s="105">
        <v>2296002</v>
      </c>
      <c r="B203" s="106" t="s">
        <v>1065</v>
      </c>
      <c r="C203" s="107">
        <v>56.51</v>
      </c>
      <c r="D203" s="110">
        <v>22.7</v>
      </c>
      <c r="E203" s="112">
        <f>5.51+3+1.1</f>
        <v>9.61</v>
      </c>
      <c r="F203" s="88">
        <v>43.94</v>
      </c>
    </row>
    <row r="204" spans="1:6" ht="27.75" customHeight="1">
      <c r="A204" s="105">
        <v>2296003</v>
      </c>
      <c r="B204" s="106" t="s">
        <v>1066</v>
      </c>
      <c r="C204" s="107">
        <v>26.41</v>
      </c>
      <c r="D204" s="113">
        <v>1.55</v>
      </c>
      <c r="E204" s="112">
        <v>2.5</v>
      </c>
      <c r="F204" s="88">
        <v>20</v>
      </c>
    </row>
    <row r="205" spans="1:5" ht="27.75" customHeight="1" hidden="1">
      <c r="A205" s="105">
        <v>2296004</v>
      </c>
      <c r="B205" s="106" t="s">
        <v>1067</v>
      </c>
      <c r="C205" s="107"/>
      <c r="D205" s="110"/>
      <c r="E205" s="109"/>
    </row>
    <row r="206" spans="1:6" ht="27.75" customHeight="1">
      <c r="A206" s="105">
        <v>2296006</v>
      </c>
      <c r="B206" s="106" t="s">
        <v>1068</v>
      </c>
      <c r="C206" s="107">
        <v>48.21</v>
      </c>
      <c r="D206" s="110"/>
      <c r="E206" s="109"/>
      <c r="F206" s="88">
        <v>27.48</v>
      </c>
    </row>
    <row r="207" spans="1:5" ht="27.75" customHeight="1" hidden="1">
      <c r="A207" s="105">
        <v>2296010</v>
      </c>
      <c r="B207" s="106" t="s">
        <v>1069</v>
      </c>
      <c r="C207" s="107"/>
      <c r="D207" s="110"/>
      <c r="E207" s="109"/>
    </row>
    <row r="208" spans="1:5" ht="27.75" customHeight="1" hidden="1">
      <c r="A208" s="105">
        <v>2296011</v>
      </c>
      <c r="B208" s="106" t="s">
        <v>1070</v>
      </c>
      <c r="C208" s="107"/>
      <c r="D208" s="110"/>
      <c r="E208" s="109"/>
    </row>
    <row r="209" spans="1:5" ht="27.75" customHeight="1">
      <c r="A209" s="105">
        <v>2296013</v>
      </c>
      <c r="B209" s="106" t="s">
        <v>1071</v>
      </c>
      <c r="C209" s="107">
        <v>9.72</v>
      </c>
      <c r="D209" s="110"/>
      <c r="E209" s="109"/>
    </row>
    <row r="210" spans="1:5" ht="27.75" customHeight="1" hidden="1">
      <c r="A210" s="105">
        <v>2296099</v>
      </c>
      <c r="B210" s="106" t="s">
        <v>1072</v>
      </c>
      <c r="C210" s="107"/>
      <c r="D210" s="110"/>
      <c r="E210" s="109"/>
    </row>
    <row r="211" spans="1:5" ht="27.75" customHeight="1" hidden="1">
      <c r="A211" s="105">
        <v>230</v>
      </c>
      <c r="B211" s="106" t="s">
        <v>873</v>
      </c>
      <c r="C211" s="107"/>
      <c r="D211" s="110"/>
      <c r="E211" s="109"/>
    </row>
    <row r="212" spans="1:5" ht="27.75" customHeight="1" hidden="1">
      <c r="A212" s="105">
        <v>23004</v>
      </c>
      <c r="B212" s="106" t="s">
        <v>1073</v>
      </c>
      <c r="C212" s="107"/>
      <c r="D212" s="110"/>
      <c r="E212" s="109"/>
    </row>
    <row r="213" spans="1:5" ht="27.75" customHeight="1" hidden="1">
      <c r="A213" s="105">
        <v>2300401</v>
      </c>
      <c r="B213" s="106" t="s">
        <v>1074</v>
      </c>
      <c r="C213" s="107"/>
      <c r="D213" s="110"/>
      <c r="E213" s="109"/>
    </row>
    <row r="214" spans="1:5" ht="27.75" customHeight="1" hidden="1">
      <c r="A214" s="105">
        <v>2300402</v>
      </c>
      <c r="B214" s="106" t="s">
        <v>1075</v>
      </c>
      <c r="C214" s="107"/>
      <c r="D214" s="110"/>
      <c r="E214" s="109"/>
    </row>
    <row r="215" spans="1:5" ht="27.75" customHeight="1" hidden="1">
      <c r="A215" s="105">
        <v>23006</v>
      </c>
      <c r="B215" s="106" t="s">
        <v>874</v>
      </c>
      <c r="C215" s="107"/>
      <c r="D215" s="110"/>
      <c r="E215" s="109"/>
    </row>
    <row r="216" spans="1:5" ht="27.75" customHeight="1" hidden="1">
      <c r="A216" s="105">
        <v>2300603</v>
      </c>
      <c r="B216" s="106" t="s">
        <v>1076</v>
      </c>
      <c r="C216" s="107"/>
      <c r="D216" s="110"/>
      <c r="E216" s="109"/>
    </row>
    <row r="217" spans="1:5" ht="27.75" customHeight="1" hidden="1">
      <c r="A217" s="105">
        <v>23008</v>
      </c>
      <c r="B217" s="106" t="s">
        <v>1077</v>
      </c>
      <c r="C217" s="107"/>
      <c r="D217" s="110"/>
      <c r="E217" s="109"/>
    </row>
    <row r="218" spans="1:5" ht="27.75" customHeight="1" hidden="1">
      <c r="A218" s="105">
        <v>2300802</v>
      </c>
      <c r="B218" s="106" t="s">
        <v>1078</v>
      </c>
      <c r="C218" s="107"/>
      <c r="D218" s="110"/>
      <c r="E218" s="109"/>
    </row>
    <row r="219" spans="1:5" ht="27.75" customHeight="1" hidden="1">
      <c r="A219" s="105">
        <v>23009</v>
      </c>
      <c r="B219" s="106" t="s">
        <v>1079</v>
      </c>
      <c r="C219" s="107"/>
      <c r="D219" s="110"/>
      <c r="E219" s="109"/>
    </row>
    <row r="220" spans="1:5" ht="27.75" customHeight="1" hidden="1">
      <c r="A220" s="105">
        <v>2300902</v>
      </c>
      <c r="B220" s="106" t="s">
        <v>1080</v>
      </c>
      <c r="C220" s="107"/>
      <c r="D220" s="110"/>
      <c r="E220" s="109"/>
    </row>
    <row r="221" spans="1:5" ht="27.75" customHeight="1" hidden="1">
      <c r="A221" s="105">
        <v>23011</v>
      </c>
      <c r="B221" s="106" t="s">
        <v>1081</v>
      </c>
      <c r="C221" s="107"/>
      <c r="D221" s="110"/>
      <c r="E221" s="109"/>
    </row>
    <row r="222" spans="1:5" ht="27.75" customHeight="1" hidden="1">
      <c r="A222" s="105">
        <v>2301105</v>
      </c>
      <c r="B222" s="106" t="s">
        <v>1082</v>
      </c>
      <c r="C222" s="107"/>
      <c r="D222" s="110"/>
      <c r="E222" s="109"/>
    </row>
    <row r="223" spans="1:5" ht="27.75" customHeight="1" hidden="1">
      <c r="A223" s="105">
        <v>2301106</v>
      </c>
      <c r="B223" s="106" t="s">
        <v>1083</v>
      </c>
      <c r="C223" s="107"/>
      <c r="D223" s="110"/>
      <c r="E223" s="109"/>
    </row>
    <row r="224" spans="1:5" ht="27.75" customHeight="1" hidden="1">
      <c r="A224" s="105">
        <v>2301109</v>
      </c>
      <c r="B224" s="106" t="s">
        <v>1084</v>
      </c>
      <c r="C224" s="107"/>
      <c r="D224" s="110"/>
      <c r="E224" s="109"/>
    </row>
    <row r="225" spans="1:5" ht="27.75" customHeight="1" hidden="1">
      <c r="A225" s="105">
        <v>2301115</v>
      </c>
      <c r="B225" s="106" t="s">
        <v>1085</v>
      </c>
      <c r="C225" s="107"/>
      <c r="D225" s="110"/>
      <c r="E225" s="109"/>
    </row>
    <row r="226" spans="1:5" ht="27.75" customHeight="1" hidden="1">
      <c r="A226" s="105">
        <v>2301116</v>
      </c>
      <c r="B226" s="106" t="s">
        <v>1086</v>
      </c>
      <c r="C226" s="107"/>
      <c r="D226" s="110"/>
      <c r="E226" s="109"/>
    </row>
    <row r="227" spans="1:5" ht="27.75" customHeight="1" hidden="1">
      <c r="A227" s="105">
        <v>2301117</v>
      </c>
      <c r="B227" s="106" t="s">
        <v>1087</v>
      </c>
      <c r="C227" s="107"/>
      <c r="D227" s="110"/>
      <c r="E227" s="109"/>
    </row>
    <row r="228" spans="1:5" ht="27.75" customHeight="1" hidden="1">
      <c r="A228" s="105">
        <v>2301118</v>
      </c>
      <c r="B228" s="106" t="s">
        <v>1088</v>
      </c>
      <c r="C228" s="107"/>
      <c r="D228" s="110"/>
      <c r="E228" s="109"/>
    </row>
    <row r="229" spans="1:5" ht="27.75" customHeight="1" hidden="1">
      <c r="A229" s="105">
        <v>2301120</v>
      </c>
      <c r="B229" s="106" t="s">
        <v>1089</v>
      </c>
      <c r="C229" s="107"/>
      <c r="D229" s="110"/>
      <c r="E229" s="109"/>
    </row>
    <row r="230" spans="1:5" ht="27.75" customHeight="1" hidden="1">
      <c r="A230" s="105">
        <v>2301121</v>
      </c>
      <c r="B230" s="106" t="s">
        <v>1090</v>
      </c>
      <c r="C230" s="107"/>
      <c r="D230" s="110"/>
      <c r="E230" s="109"/>
    </row>
    <row r="231" spans="1:5" ht="27.75" customHeight="1" hidden="1">
      <c r="A231" s="105">
        <v>2301122</v>
      </c>
      <c r="B231" s="106" t="s">
        <v>1091</v>
      </c>
      <c r="C231" s="107"/>
      <c r="D231" s="110"/>
      <c r="E231" s="109"/>
    </row>
    <row r="232" spans="1:5" ht="27.75" customHeight="1" hidden="1">
      <c r="A232" s="105">
        <v>2301123</v>
      </c>
      <c r="B232" s="106" t="s">
        <v>1092</v>
      </c>
      <c r="C232" s="107"/>
      <c r="D232" s="110"/>
      <c r="E232" s="109"/>
    </row>
    <row r="233" spans="1:5" ht="27.75" customHeight="1" hidden="1">
      <c r="A233" s="105">
        <v>2301124</v>
      </c>
      <c r="B233" s="106" t="s">
        <v>1093</v>
      </c>
      <c r="C233" s="107"/>
      <c r="D233" s="110"/>
      <c r="E233" s="109"/>
    </row>
    <row r="234" spans="1:5" ht="27.75" customHeight="1" hidden="1">
      <c r="A234" s="105">
        <v>2301131</v>
      </c>
      <c r="B234" s="106" t="s">
        <v>1094</v>
      </c>
      <c r="C234" s="107"/>
      <c r="D234" s="110"/>
      <c r="E234" s="109"/>
    </row>
    <row r="235" spans="1:5" ht="27.75" customHeight="1" hidden="1">
      <c r="A235" s="105">
        <v>2301132</v>
      </c>
      <c r="B235" s="106" t="s">
        <v>1095</v>
      </c>
      <c r="C235" s="107"/>
      <c r="D235" s="110"/>
      <c r="E235" s="109"/>
    </row>
    <row r="236" spans="1:5" ht="27.75" customHeight="1" hidden="1">
      <c r="A236" s="105">
        <v>2301133</v>
      </c>
      <c r="B236" s="106" t="s">
        <v>1096</v>
      </c>
      <c r="C236" s="107"/>
      <c r="D236" s="110"/>
      <c r="E236" s="109"/>
    </row>
    <row r="237" spans="1:5" ht="27.75" customHeight="1" hidden="1">
      <c r="A237" s="105">
        <v>2301198</v>
      </c>
      <c r="B237" s="106" t="s">
        <v>1097</v>
      </c>
      <c r="C237" s="107"/>
      <c r="D237" s="110"/>
      <c r="E237" s="109"/>
    </row>
    <row r="238" spans="1:5" ht="27.75" customHeight="1" hidden="1">
      <c r="A238" s="105">
        <v>2301199</v>
      </c>
      <c r="B238" s="106" t="s">
        <v>1098</v>
      </c>
      <c r="C238" s="107"/>
      <c r="D238" s="110"/>
      <c r="E238" s="109"/>
    </row>
    <row r="239" spans="1:5" ht="27.75" customHeight="1" hidden="1">
      <c r="A239" s="105">
        <v>231</v>
      </c>
      <c r="B239" s="106" t="s">
        <v>1099</v>
      </c>
      <c r="C239" s="107"/>
      <c r="D239" s="110"/>
      <c r="E239" s="109"/>
    </row>
    <row r="240" spans="1:5" ht="27.75" customHeight="1" hidden="1">
      <c r="A240" s="105">
        <v>23104</v>
      </c>
      <c r="B240" s="106" t="s">
        <v>1100</v>
      </c>
      <c r="C240" s="107"/>
      <c r="D240" s="110"/>
      <c r="E240" s="109"/>
    </row>
    <row r="241" spans="1:5" ht="27.75" customHeight="1" hidden="1">
      <c r="A241" s="105">
        <v>2310401</v>
      </c>
      <c r="B241" s="106" t="s">
        <v>1101</v>
      </c>
      <c r="C241" s="107"/>
      <c r="D241" s="110"/>
      <c r="E241" s="109"/>
    </row>
    <row r="242" spans="1:5" ht="27.75" customHeight="1" hidden="1">
      <c r="A242" s="105">
        <v>2310402</v>
      </c>
      <c r="B242" s="106" t="s">
        <v>1102</v>
      </c>
      <c r="C242" s="107"/>
      <c r="D242" s="110"/>
      <c r="E242" s="109"/>
    </row>
    <row r="243" spans="1:5" ht="27.75" customHeight="1" hidden="1">
      <c r="A243" s="105">
        <v>2310405</v>
      </c>
      <c r="B243" s="106" t="s">
        <v>1103</v>
      </c>
      <c r="C243" s="107"/>
      <c r="D243" s="110"/>
      <c r="E243" s="109"/>
    </row>
    <row r="244" spans="1:5" ht="27.75" customHeight="1" hidden="1">
      <c r="A244" s="105">
        <v>2310411</v>
      </c>
      <c r="B244" s="106" t="s">
        <v>1104</v>
      </c>
      <c r="C244" s="107"/>
      <c r="D244" s="110"/>
      <c r="E244" s="109"/>
    </row>
    <row r="245" spans="1:5" ht="27.75" customHeight="1" hidden="1">
      <c r="A245" s="105">
        <v>2310412</v>
      </c>
      <c r="B245" s="106" t="s">
        <v>1105</v>
      </c>
      <c r="C245" s="107"/>
      <c r="D245" s="110"/>
      <c r="E245" s="109"/>
    </row>
    <row r="246" spans="1:5" ht="27.75" customHeight="1" hidden="1">
      <c r="A246" s="105">
        <v>2310413</v>
      </c>
      <c r="B246" s="106" t="s">
        <v>1106</v>
      </c>
      <c r="C246" s="107"/>
      <c r="D246" s="110"/>
      <c r="E246" s="109"/>
    </row>
    <row r="247" spans="1:5" ht="27.75" customHeight="1" hidden="1">
      <c r="A247" s="105">
        <v>2310414</v>
      </c>
      <c r="B247" s="106" t="s">
        <v>1107</v>
      </c>
      <c r="C247" s="107"/>
      <c r="D247" s="110"/>
      <c r="E247" s="109"/>
    </row>
    <row r="248" spans="1:5" ht="27.75" customHeight="1" hidden="1">
      <c r="A248" s="105">
        <v>2310416</v>
      </c>
      <c r="B248" s="106" t="s">
        <v>1108</v>
      </c>
      <c r="C248" s="107"/>
      <c r="D248" s="110"/>
      <c r="E248" s="109"/>
    </row>
    <row r="249" spans="1:5" ht="27.75" customHeight="1" hidden="1">
      <c r="A249" s="105">
        <v>2310417</v>
      </c>
      <c r="B249" s="106" t="s">
        <v>1109</v>
      </c>
      <c r="C249" s="107"/>
      <c r="D249" s="110"/>
      <c r="E249" s="109"/>
    </row>
    <row r="250" spans="1:5" ht="27.75" customHeight="1" hidden="1">
      <c r="A250" s="105">
        <v>2310418</v>
      </c>
      <c r="B250" s="106" t="s">
        <v>1110</v>
      </c>
      <c r="C250" s="107"/>
      <c r="D250" s="110"/>
      <c r="E250" s="109"/>
    </row>
    <row r="251" spans="1:5" ht="27.75" customHeight="1" hidden="1">
      <c r="A251" s="105">
        <v>2310419</v>
      </c>
      <c r="B251" s="106" t="s">
        <v>1111</v>
      </c>
      <c r="C251" s="107"/>
      <c r="D251" s="110"/>
      <c r="E251" s="109"/>
    </row>
    <row r="252" spans="1:5" ht="27.75" customHeight="1" hidden="1">
      <c r="A252" s="105">
        <v>2310420</v>
      </c>
      <c r="B252" s="106" t="s">
        <v>1112</v>
      </c>
      <c r="C252" s="107"/>
      <c r="D252" s="110"/>
      <c r="E252" s="109"/>
    </row>
    <row r="253" spans="1:5" ht="27.75" customHeight="1" hidden="1">
      <c r="A253" s="105">
        <v>2310431</v>
      </c>
      <c r="B253" s="106" t="s">
        <v>1113</v>
      </c>
      <c r="C253" s="107"/>
      <c r="D253" s="110"/>
      <c r="E253" s="109"/>
    </row>
    <row r="254" spans="1:5" ht="27.75" customHeight="1" hidden="1">
      <c r="A254" s="105">
        <v>2310432</v>
      </c>
      <c r="B254" s="106" t="s">
        <v>1114</v>
      </c>
      <c r="C254" s="107"/>
      <c r="D254" s="110"/>
      <c r="E254" s="109"/>
    </row>
    <row r="255" spans="1:5" ht="27.75" customHeight="1" hidden="1">
      <c r="A255" s="105">
        <v>2310433</v>
      </c>
      <c r="B255" s="106" t="s">
        <v>1115</v>
      </c>
      <c r="C255" s="107"/>
      <c r="D255" s="110"/>
      <c r="E255" s="109"/>
    </row>
    <row r="256" spans="1:5" ht="27.75" customHeight="1" hidden="1">
      <c r="A256" s="105">
        <v>2310498</v>
      </c>
      <c r="B256" s="106" t="s">
        <v>1116</v>
      </c>
      <c r="C256" s="107"/>
      <c r="D256" s="110"/>
      <c r="E256" s="109"/>
    </row>
    <row r="257" spans="1:5" ht="27.75" customHeight="1" hidden="1">
      <c r="A257" s="105">
        <v>2310499</v>
      </c>
      <c r="B257" s="106" t="s">
        <v>1117</v>
      </c>
      <c r="C257" s="107"/>
      <c r="D257" s="110"/>
      <c r="E257" s="109"/>
    </row>
    <row r="258" spans="1:5" ht="27.75" customHeight="1" hidden="1">
      <c r="A258" s="105">
        <v>232</v>
      </c>
      <c r="B258" s="106" t="s">
        <v>1118</v>
      </c>
      <c r="C258" s="107"/>
      <c r="D258" s="110"/>
      <c r="E258" s="109"/>
    </row>
    <row r="259" spans="1:5" ht="27.75" customHeight="1" hidden="1">
      <c r="A259" s="105">
        <v>23204</v>
      </c>
      <c r="B259" s="106" t="s">
        <v>1119</v>
      </c>
      <c r="C259" s="107"/>
      <c r="D259" s="110"/>
      <c r="E259" s="109"/>
    </row>
    <row r="260" spans="1:5" ht="27.75" customHeight="1" hidden="1">
      <c r="A260" s="105">
        <v>2320401</v>
      </c>
      <c r="B260" s="106" t="s">
        <v>1120</v>
      </c>
      <c r="C260" s="107"/>
      <c r="D260" s="110"/>
      <c r="E260" s="109"/>
    </row>
    <row r="261" spans="1:5" ht="27.75" customHeight="1" hidden="1">
      <c r="A261" s="105">
        <v>2320402</v>
      </c>
      <c r="B261" s="106" t="s">
        <v>1121</v>
      </c>
      <c r="C261" s="107"/>
      <c r="D261" s="110"/>
      <c r="E261" s="109"/>
    </row>
    <row r="262" spans="1:5" ht="27.75" customHeight="1" hidden="1">
      <c r="A262" s="105">
        <v>2320405</v>
      </c>
      <c r="B262" s="106" t="s">
        <v>1122</v>
      </c>
      <c r="C262" s="107"/>
      <c r="D262" s="110"/>
      <c r="E262" s="109"/>
    </row>
    <row r="263" spans="1:5" ht="27.75" customHeight="1" hidden="1">
      <c r="A263" s="105">
        <v>2320411</v>
      </c>
      <c r="B263" s="106" t="s">
        <v>1123</v>
      </c>
      <c r="C263" s="107"/>
      <c r="D263" s="110"/>
      <c r="E263" s="109"/>
    </row>
    <row r="264" spans="1:5" ht="27.75" customHeight="1" hidden="1">
      <c r="A264" s="105">
        <v>2320412</v>
      </c>
      <c r="B264" s="106" t="s">
        <v>1124</v>
      </c>
      <c r="C264" s="107"/>
      <c r="D264" s="110"/>
      <c r="E264" s="109"/>
    </row>
    <row r="265" spans="1:5" ht="27.75" customHeight="1" hidden="1">
      <c r="A265" s="105">
        <v>2320413</v>
      </c>
      <c r="B265" s="106" t="s">
        <v>1125</v>
      </c>
      <c r="C265" s="107"/>
      <c r="D265" s="110"/>
      <c r="E265" s="109"/>
    </row>
    <row r="266" spans="1:5" ht="27.75" customHeight="1" hidden="1">
      <c r="A266" s="105">
        <v>2320414</v>
      </c>
      <c r="B266" s="106" t="s">
        <v>1126</v>
      </c>
      <c r="C266" s="107"/>
      <c r="D266" s="110"/>
      <c r="E266" s="109"/>
    </row>
    <row r="267" spans="1:5" ht="27.75" customHeight="1" hidden="1">
      <c r="A267" s="105">
        <v>2320416</v>
      </c>
      <c r="B267" s="106" t="s">
        <v>1127</v>
      </c>
      <c r="C267" s="107"/>
      <c r="D267" s="110"/>
      <c r="E267" s="109"/>
    </row>
    <row r="268" spans="1:5" ht="27.75" customHeight="1" hidden="1">
      <c r="A268" s="105">
        <v>2320417</v>
      </c>
      <c r="B268" s="106" t="s">
        <v>1128</v>
      </c>
      <c r="C268" s="107"/>
      <c r="D268" s="110"/>
      <c r="E268" s="109"/>
    </row>
    <row r="269" spans="1:5" ht="27.75" customHeight="1" hidden="1">
      <c r="A269" s="105">
        <v>2320418</v>
      </c>
      <c r="B269" s="106" t="s">
        <v>1129</v>
      </c>
      <c r="C269" s="107"/>
      <c r="D269" s="110"/>
      <c r="E269" s="109"/>
    </row>
    <row r="270" spans="1:5" ht="27.75" customHeight="1" hidden="1">
      <c r="A270" s="105">
        <v>2320419</v>
      </c>
      <c r="B270" s="106" t="s">
        <v>1130</v>
      </c>
      <c r="C270" s="107"/>
      <c r="D270" s="110"/>
      <c r="E270" s="109"/>
    </row>
    <row r="271" spans="1:5" ht="27.75" customHeight="1" hidden="1">
      <c r="A271" s="105">
        <v>2320420</v>
      </c>
      <c r="B271" s="106" t="s">
        <v>1131</v>
      </c>
      <c r="C271" s="107"/>
      <c r="D271" s="110"/>
      <c r="E271" s="109"/>
    </row>
    <row r="272" spans="1:5" ht="27.75" customHeight="1" hidden="1">
      <c r="A272" s="105">
        <v>2320431</v>
      </c>
      <c r="B272" s="106" t="s">
        <v>1132</v>
      </c>
      <c r="C272" s="107"/>
      <c r="D272" s="110"/>
      <c r="E272" s="109"/>
    </row>
    <row r="273" spans="1:5" ht="27.75" customHeight="1" hidden="1">
      <c r="A273" s="105">
        <v>2320432</v>
      </c>
      <c r="B273" s="106" t="s">
        <v>1133</v>
      </c>
      <c r="C273" s="107"/>
      <c r="D273" s="110"/>
      <c r="E273" s="109"/>
    </row>
    <row r="274" spans="1:5" ht="27.75" customHeight="1" hidden="1">
      <c r="A274" s="105">
        <v>2320433</v>
      </c>
      <c r="B274" s="106" t="s">
        <v>1134</v>
      </c>
      <c r="C274" s="107"/>
      <c r="D274" s="110"/>
      <c r="E274" s="109"/>
    </row>
    <row r="275" spans="1:5" ht="27.75" customHeight="1" hidden="1">
      <c r="A275" s="105">
        <v>2320498</v>
      </c>
      <c r="B275" s="106" t="s">
        <v>1135</v>
      </c>
      <c r="C275" s="107"/>
      <c r="D275" s="110"/>
      <c r="E275" s="109"/>
    </row>
    <row r="276" spans="1:5" ht="27.75" customHeight="1" hidden="1">
      <c r="A276" s="105">
        <v>2320499</v>
      </c>
      <c r="B276" s="106" t="s">
        <v>1136</v>
      </c>
      <c r="C276" s="107"/>
      <c r="D276" s="110"/>
      <c r="E276" s="109"/>
    </row>
    <row r="277" spans="1:5" ht="27.75" customHeight="1" hidden="1">
      <c r="A277" s="105">
        <v>233</v>
      </c>
      <c r="B277" s="106" t="s">
        <v>1137</v>
      </c>
      <c r="C277" s="107"/>
      <c r="D277" s="110"/>
      <c r="E277" s="109"/>
    </row>
    <row r="278" spans="1:5" ht="27.75" customHeight="1" hidden="1">
      <c r="A278" s="105">
        <v>23304</v>
      </c>
      <c r="B278" s="106" t="s">
        <v>1138</v>
      </c>
      <c r="C278" s="107"/>
      <c r="D278" s="110"/>
      <c r="E278" s="109"/>
    </row>
    <row r="279" spans="1:5" ht="27.75" customHeight="1" hidden="1">
      <c r="A279" s="105">
        <v>2330401</v>
      </c>
      <c r="B279" s="106" t="s">
        <v>1139</v>
      </c>
      <c r="C279" s="107"/>
      <c r="D279" s="110"/>
      <c r="E279" s="109"/>
    </row>
    <row r="280" spans="1:5" ht="27.75" customHeight="1" hidden="1">
      <c r="A280" s="105">
        <v>2330402</v>
      </c>
      <c r="B280" s="106" t="s">
        <v>1140</v>
      </c>
      <c r="C280" s="107"/>
      <c r="D280" s="110"/>
      <c r="E280" s="109"/>
    </row>
    <row r="281" spans="1:5" ht="27.75" customHeight="1" hidden="1">
      <c r="A281" s="105">
        <v>2330405</v>
      </c>
      <c r="B281" s="106" t="s">
        <v>1141</v>
      </c>
      <c r="C281" s="107"/>
      <c r="D281" s="110"/>
      <c r="E281" s="109"/>
    </row>
    <row r="282" spans="1:5" ht="27.75" customHeight="1" hidden="1">
      <c r="A282" s="105">
        <v>2330411</v>
      </c>
      <c r="B282" s="106" t="s">
        <v>1142</v>
      </c>
      <c r="C282" s="107"/>
      <c r="D282" s="110"/>
      <c r="E282" s="109"/>
    </row>
    <row r="283" spans="1:5" ht="27.75" customHeight="1" hidden="1">
      <c r="A283" s="105">
        <v>2330412</v>
      </c>
      <c r="B283" s="106" t="s">
        <v>1143</v>
      </c>
      <c r="C283" s="107"/>
      <c r="D283" s="110"/>
      <c r="E283" s="109"/>
    </row>
    <row r="284" spans="1:5" ht="27.75" customHeight="1" hidden="1">
      <c r="A284" s="105">
        <v>2330413</v>
      </c>
      <c r="B284" s="106" t="s">
        <v>1144</v>
      </c>
      <c r="C284" s="107"/>
      <c r="D284" s="110"/>
      <c r="E284" s="109"/>
    </row>
    <row r="285" spans="1:5" ht="27.75" customHeight="1" hidden="1">
      <c r="A285" s="105">
        <v>2330414</v>
      </c>
      <c r="B285" s="106" t="s">
        <v>1145</v>
      </c>
      <c r="C285" s="107"/>
      <c r="D285" s="110"/>
      <c r="E285" s="109"/>
    </row>
    <row r="286" spans="1:5" ht="27.75" customHeight="1" hidden="1">
      <c r="A286" s="105">
        <v>2330416</v>
      </c>
      <c r="B286" s="106" t="s">
        <v>1146</v>
      </c>
      <c r="C286" s="107"/>
      <c r="D286" s="110"/>
      <c r="E286" s="109"/>
    </row>
    <row r="287" spans="1:5" ht="27.75" customHeight="1" hidden="1">
      <c r="A287" s="105">
        <v>2330417</v>
      </c>
      <c r="B287" s="106" t="s">
        <v>1147</v>
      </c>
      <c r="C287" s="107"/>
      <c r="D287" s="110"/>
      <c r="E287" s="109"/>
    </row>
    <row r="288" spans="1:5" ht="27.75" customHeight="1" hidden="1">
      <c r="A288" s="105">
        <v>2330418</v>
      </c>
      <c r="B288" s="106" t="s">
        <v>1148</v>
      </c>
      <c r="C288" s="107"/>
      <c r="D288" s="110"/>
      <c r="E288" s="109"/>
    </row>
    <row r="289" spans="1:5" ht="27.75" customHeight="1" hidden="1">
      <c r="A289" s="105">
        <v>2330419</v>
      </c>
      <c r="B289" s="106" t="s">
        <v>1149</v>
      </c>
      <c r="C289" s="107"/>
      <c r="D289" s="110"/>
      <c r="E289" s="109"/>
    </row>
    <row r="290" spans="1:5" ht="27.75" customHeight="1" hidden="1">
      <c r="A290" s="105">
        <v>2330420</v>
      </c>
      <c r="B290" s="106" t="s">
        <v>1150</v>
      </c>
      <c r="C290" s="107"/>
      <c r="D290" s="110"/>
      <c r="E290" s="109"/>
    </row>
    <row r="291" spans="1:5" ht="27.75" customHeight="1" hidden="1">
      <c r="A291" s="105">
        <v>2330431</v>
      </c>
      <c r="B291" s="106" t="s">
        <v>1151</v>
      </c>
      <c r="C291" s="107"/>
      <c r="D291" s="110"/>
      <c r="E291" s="109"/>
    </row>
    <row r="292" spans="1:5" ht="27.75" customHeight="1" hidden="1">
      <c r="A292" s="105">
        <v>2330432</v>
      </c>
      <c r="B292" s="106" t="s">
        <v>1152</v>
      </c>
      <c r="C292" s="107"/>
      <c r="D292" s="110"/>
      <c r="E292" s="109"/>
    </row>
    <row r="293" spans="1:5" ht="27.75" customHeight="1" hidden="1">
      <c r="A293" s="105">
        <v>2330433</v>
      </c>
      <c r="B293" s="106" t="s">
        <v>1153</v>
      </c>
      <c r="C293" s="107"/>
      <c r="D293" s="110"/>
      <c r="E293" s="109"/>
    </row>
    <row r="294" spans="1:5" ht="27.75" customHeight="1" hidden="1">
      <c r="A294" s="105">
        <v>2330498</v>
      </c>
      <c r="B294" s="106" t="s">
        <v>1154</v>
      </c>
      <c r="C294" s="107"/>
      <c r="D294" s="110"/>
      <c r="E294" s="109"/>
    </row>
    <row r="295" spans="1:5" ht="27.75" customHeight="1" hidden="1">
      <c r="A295" s="105">
        <v>2330499</v>
      </c>
      <c r="B295" s="106" t="s">
        <v>1155</v>
      </c>
      <c r="C295" s="107"/>
      <c r="D295" s="110"/>
      <c r="E295" s="109"/>
    </row>
    <row r="296" spans="1:5" ht="27.75" customHeight="1">
      <c r="A296" s="114">
        <v>230</v>
      </c>
      <c r="B296" s="115" t="s">
        <v>873</v>
      </c>
      <c r="C296" s="110">
        <v>686.23</v>
      </c>
      <c r="D296" s="110">
        <v>3510.25</v>
      </c>
      <c r="E296" s="109"/>
    </row>
    <row r="297" spans="1:5" ht="27.75" customHeight="1">
      <c r="A297" s="114">
        <v>23006</v>
      </c>
      <c r="B297" s="115" t="s">
        <v>874</v>
      </c>
      <c r="C297" s="110">
        <v>686.23</v>
      </c>
      <c r="D297" s="110">
        <v>3510.25</v>
      </c>
      <c r="E297" s="109"/>
    </row>
    <row r="298" spans="1:5" ht="27.75" customHeight="1">
      <c r="A298" s="114">
        <v>2300603</v>
      </c>
      <c r="B298" s="115" t="s">
        <v>1076</v>
      </c>
      <c r="C298" s="110">
        <v>686.23</v>
      </c>
      <c r="D298" s="110">
        <v>3510.25</v>
      </c>
      <c r="E298" s="109"/>
    </row>
    <row r="299" spans="1:5" ht="27.75" customHeight="1">
      <c r="A299" s="116" t="s">
        <v>1156</v>
      </c>
      <c r="B299" s="116"/>
      <c r="C299" s="116"/>
      <c r="D299" s="117"/>
      <c r="E299" s="109"/>
    </row>
  </sheetData>
  <sheetProtection/>
  <mergeCells count="2">
    <mergeCell ref="A2:D2"/>
    <mergeCell ref="A299:D299"/>
  </mergeCells>
  <printOptions horizontalCentered="1"/>
  <pageMargins left="0.38958333333333334" right="0.38958333333333334" top="0.3145833333333333" bottom="0.4326388888888889" header="0.20069444444444445" footer="0.38958333333333334"/>
  <pageSetup horizontalDpi="600" verticalDpi="600" orientation="portrait" paperSize="9" scale="8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1"/>
  <sheetViews>
    <sheetView workbookViewId="0" topLeftCell="A1">
      <selection activeCell="F6" sqref="F6"/>
    </sheetView>
  </sheetViews>
  <sheetFormatPr defaultColWidth="8.875" defaultRowHeight="13.5"/>
  <cols>
    <col min="1" max="1" width="56.75390625" style="14" customWidth="1"/>
    <col min="2" max="2" width="34.00390625" style="14" customWidth="1"/>
    <col min="3" max="3" width="36.50390625" style="14" customWidth="1"/>
    <col min="4" max="16384" width="8.875" style="14" customWidth="1"/>
  </cols>
  <sheetData>
    <row r="1" spans="1:2" ht="14.25">
      <c r="A1" s="3" t="s">
        <v>1157</v>
      </c>
      <c r="B1" s="68"/>
    </row>
    <row r="2" spans="1:5" ht="20.25">
      <c r="A2" s="16" t="s">
        <v>1158</v>
      </c>
      <c r="B2" s="69"/>
      <c r="C2" s="70"/>
      <c r="D2" s="71"/>
      <c r="E2" s="71"/>
    </row>
    <row r="3" spans="2:3" ht="33" customHeight="1">
      <c r="B3" s="72"/>
      <c r="C3" s="73" t="s">
        <v>2</v>
      </c>
    </row>
    <row r="4" spans="1:3" ht="39.75" customHeight="1">
      <c r="A4" s="74" t="s">
        <v>1159</v>
      </c>
      <c r="B4" s="74" t="s">
        <v>325</v>
      </c>
      <c r="C4" s="75" t="s">
        <v>1160</v>
      </c>
    </row>
    <row r="5" spans="1:3" ht="39.75" customHeight="1">
      <c r="A5" s="76" t="s">
        <v>1161</v>
      </c>
      <c r="B5" s="77">
        <f>B6+B7+B10</f>
        <v>108.5376</v>
      </c>
      <c r="C5" s="78">
        <f>C6+C7+C10</f>
        <v>125.09</v>
      </c>
    </row>
    <row r="6" spans="1:3" ht="39.75" customHeight="1">
      <c r="A6" s="79" t="s">
        <v>1162</v>
      </c>
      <c r="B6" s="80">
        <v>0</v>
      </c>
      <c r="C6" s="80">
        <v>6</v>
      </c>
    </row>
    <row r="7" spans="1:3" ht="39.75" customHeight="1">
      <c r="A7" s="79" t="s">
        <v>1163</v>
      </c>
      <c r="B7" s="80">
        <f>B8+B9</f>
        <v>100.99</v>
      </c>
      <c r="C7" s="80">
        <f>C8+C9</f>
        <v>102.9</v>
      </c>
    </row>
    <row r="8" spans="1:3" ht="39.75" customHeight="1">
      <c r="A8" s="79" t="s">
        <v>1164</v>
      </c>
      <c r="B8" s="80">
        <v>0</v>
      </c>
      <c r="C8" s="80">
        <v>31.5</v>
      </c>
    </row>
    <row r="9" spans="1:3" ht="39.75" customHeight="1">
      <c r="A9" s="81" t="s">
        <v>1165</v>
      </c>
      <c r="B9" s="82">
        <v>100.99</v>
      </c>
      <c r="C9" s="80">
        <v>71.4</v>
      </c>
    </row>
    <row r="10" spans="1:3" ht="39.75" customHeight="1">
      <c r="A10" s="83" t="s">
        <v>1166</v>
      </c>
      <c r="B10" s="84">
        <f>7.43+0.1176</f>
        <v>7.5476</v>
      </c>
      <c r="C10" s="80">
        <v>16.19</v>
      </c>
    </row>
    <row r="11" spans="1:3" ht="100.5" customHeight="1">
      <c r="A11" s="85" t="s">
        <v>1167</v>
      </c>
      <c r="B11" s="85"/>
      <c r="C11" s="85"/>
    </row>
  </sheetData>
  <sheetProtection/>
  <mergeCells count="2">
    <mergeCell ref="A2:C2"/>
    <mergeCell ref="A11:C11"/>
  </mergeCells>
  <printOptions horizontalCentered="1"/>
  <pageMargins left="0.38958333333333334" right="0.38958333333333334" top="0.38958333333333334" bottom="0.38958333333333334" header="0.20069444444444445" footer="0.20069444444444445"/>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84"/>
  <sheetViews>
    <sheetView showGridLines="0" showZeros="0" zoomScaleSheetLayoutView="100" workbookViewId="0" topLeftCell="A1">
      <selection activeCell="A2" sqref="A2:D2"/>
    </sheetView>
  </sheetViews>
  <sheetFormatPr defaultColWidth="9.875" defaultRowHeight="13.5"/>
  <cols>
    <col min="1" max="1" width="9.50390625" style="29" customWidth="1"/>
    <col min="2" max="2" width="34.50390625" style="28" customWidth="1"/>
    <col min="3" max="3" width="18.25390625" style="28" customWidth="1"/>
    <col min="4" max="4" width="18.875" style="30" customWidth="1"/>
    <col min="5" max="5" width="11.375" style="31" hidden="1" customWidth="1"/>
    <col min="6" max="6" width="9.875" style="31" hidden="1" customWidth="1"/>
    <col min="7" max="8" width="9.875" style="28" hidden="1" customWidth="1"/>
    <col min="9" max="16384" width="9.875" style="28" customWidth="1"/>
  </cols>
  <sheetData>
    <row r="1" ht="14.25">
      <c r="A1" s="3" t="s">
        <v>1168</v>
      </c>
    </row>
    <row r="2" spans="1:4" ht="54" customHeight="1">
      <c r="A2" s="16" t="s">
        <v>1169</v>
      </c>
      <c r="B2" s="32"/>
      <c r="C2" s="32"/>
      <c r="D2" s="32"/>
    </row>
    <row r="3" spans="1:4" ht="21" customHeight="1">
      <c r="A3" s="33"/>
      <c r="B3" s="34"/>
      <c r="C3" s="34"/>
      <c r="D3" s="35" t="s">
        <v>2</v>
      </c>
    </row>
    <row r="4" spans="1:9" ht="27.75" customHeight="1">
      <c r="A4" s="36" t="s">
        <v>1170</v>
      </c>
      <c r="B4" s="37" t="s">
        <v>130</v>
      </c>
      <c r="C4" s="38" t="s">
        <v>325</v>
      </c>
      <c r="D4" s="37" t="s">
        <v>329</v>
      </c>
      <c r="E4" s="31" t="s">
        <v>327</v>
      </c>
      <c r="F4" s="31" t="s">
        <v>328</v>
      </c>
      <c r="G4" s="28" t="s">
        <v>1171</v>
      </c>
      <c r="I4" s="62"/>
    </row>
    <row r="5" spans="1:9" ht="27.75" customHeight="1">
      <c r="A5" s="39"/>
      <c r="B5" s="36" t="s">
        <v>1172</v>
      </c>
      <c r="C5" s="40">
        <f>C6+C11+C22+C30+C37+C41+C44+C48+C52+C58+C61+C66+C69+C76+C79</f>
        <v>43954.623881</v>
      </c>
      <c r="D5" s="40">
        <f>D6+D11+D22+D30+D37+D41+D44+D48+D52+D58+D61+D66+D69+D76+D79-0.01</f>
        <v>51806.55000000001</v>
      </c>
      <c r="I5" s="62"/>
    </row>
    <row r="6" spans="1:9" ht="27.75" customHeight="1">
      <c r="A6" s="41">
        <v>501</v>
      </c>
      <c r="B6" s="42" t="s">
        <v>1173</v>
      </c>
      <c r="C6" s="43">
        <f>C7+C8+C9+C10</f>
        <v>7997.83</v>
      </c>
      <c r="D6" s="44">
        <f>D7+D8+D9+D10</f>
        <v>10783.18</v>
      </c>
      <c r="I6" s="62"/>
    </row>
    <row r="7" spans="1:9" ht="27.75" customHeight="1">
      <c r="A7" s="45">
        <v>50101</v>
      </c>
      <c r="B7" s="46" t="s">
        <v>1174</v>
      </c>
      <c r="C7" s="47">
        <v>4746.95</v>
      </c>
      <c r="D7" s="48">
        <v>5345.08</v>
      </c>
      <c r="E7" s="49"/>
      <c r="G7" s="28">
        <v>5850.41</v>
      </c>
      <c r="I7" s="62"/>
    </row>
    <row r="8" spans="1:9" ht="27.75" customHeight="1">
      <c r="A8" s="45">
        <v>50102</v>
      </c>
      <c r="B8" s="46" t="s">
        <v>1175</v>
      </c>
      <c r="C8" s="50">
        <v>879.22</v>
      </c>
      <c r="D8" s="48">
        <v>1433.41</v>
      </c>
      <c r="E8" s="49"/>
      <c r="G8" s="28">
        <v>749.51</v>
      </c>
      <c r="I8" s="62"/>
    </row>
    <row r="9" spans="1:9" ht="27.75" customHeight="1">
      <c r="A9" s="45">
        <v>50103</v>
      </c>
      <c r="B9" s="46" t="s">
        <v>1176</v>
      </c>
      <c r="C9" s="50">
        <v>600.09</v>
      </c>
      <c r="D9" s="48">
        <v>890.6</v>
      </c>
      <c r="E9" s="49"/>
      <c r="G9" s="28">
        <v>573.88</v>
      </c>
      <c r="I9" s="62"/>
    </row>
    <row r="10" spans="1:9" ht="27.75" customHeight="1">
      <c r="A10" s="45">
        <v>50199</v>
      </c>
      <c r="B10" s="46" t="s">
        <v>1177</v>
      </c>
      <c r="C10" s="50">
        <v>1771.57</v>
      </c>
      <c r="D10" s="48">
        <v>3114.09</v>
      </c>
      <c r="E10" s="49"/>
      <c r="G10" s="28">
        <v>184.14</v>
      </c>
      <c r="I10" s="62"/>
    </row>
    <row r="11" spans="1:9" ht="27.75" customHeight="1">
      <c r="A11" s="41">
        <v>502</v>
      </c>
      <c r="B11" s="42" t="s">
        <v>1178</v>
      </c>
      <c r="C11" s="44">
        <f>SUM(C12:C21)</f>
        <v>6934.099999999999</v>
      </c>
      <c r="D11" s="44">
        <f>SUM(D12:D21)</f>
        <v>6543.069999999999</v>
      </c>
      <c r="E11" s="51"/>
      <c r="I11" s="62"/>
    </row>
    <row r="12" spans="1:9" ht="27.75" customHeight="1">
      <c r="A12" s="45">
        <v>50201</v>
      </c>
      <c r="B12" s="46" t="s">
        <v>1179</v>
      </c>
      <c r="C12" s="47">
        <v>1281.77</v>
      </c>
      <c r="D12" s="48">
        <v>2353.66</v>
      </c>
      <c r="E12" s="49">
        <f>2.71+3.18</f>
        <v>5.890000000000001</v>
      </c>
      <c r="G12" s="28">
        <v>2238.2</v>
      </c>
      <c r="I12" s="62"/>
    </row>
    <row r="13" spans="1:9" ht="27.75" customHeight="1">
      <c r="A13" s="45">
        <v>50202</v>
      </c>
      <c r="B13" s="46" t="s">
        <v>1180</v>
      </c>
      <c r="C13" s="50">
        <v>3.11</v>
      </c>
      <c r="D13" s="48">
        <v>3.8</v>
      </c>
      <c r="E13" s="49"/>
      <c r="G13" s="28">
        <v>4.59</v>
      </c>
      <c r="I13" s="62"/>
    </row>
    <row r="14" spans="1:9" s="27" customFormat="1" ht="27.75" customHeight="1">
      <c r="A14" s="45">
        <v>50203</v>
      </c>
      <c r="B14" s="46" t="s">
        <v>1181</v>
      </c>
      <c r="C14" s="50">
        <v>7.21</v>
      </c>
      <c r="D14" s="48">
        <v>7.16</v>
      </c>
      <c r="E14" s="49"/>
      <c r="F14" s="52"/>
      <c r="G14" s="27">
        <v>10.75</v>
      </c>
      <c r="I14" s="63"/>
    </row>
    <row r="15" spans="1:9" ht="27.75" customHeight="1">
      <c r="A15" s="45">
        <v>50204</v>
      </c>
      <c r="B15" s="46" t="s">
        <v>1182</v>
      </c>
      <c r="C15" s="50">
        <v>221.61</v>
      </c>
      <c r="D15" s="48">
        <v>107.39</v>
      </c>
      <c r="E15" s="49"/>
      <c r="G15" s="28">
        <v>125.25</v>
      </c>
      <c r="I15" s="62"/>
    </row>
    <row r="16" spans="1:9" ht="27.75" customHeight="1">
      <c r="A16" s="45">
        <v>50205</v>
      </c>
      <c r="B16" s="46" t="s">
        <v>1183</v>
      </c>
      <c r="C16" s="47">
        <v>5070.45</v>
      </c>
      <c r="D16" s="48">
        <v>3006.05</v>
      </c>
      <c r="E16" s="49">
        <f>3.97+1.58</f>
        <v>5.550000000000001</v>
      </c>
      <c r="F16" s="31">
        <v>19.33</v>
      </c>
      <c r="G16" s="28">
        <v>6864.54</v>
      </c>
      <c r="I16" s="62"/>
    </row>
    <row r="17" spans="1:9" ht="27.75" customHeight="1">
      <c r="A17" s="45">
        <v>50206</v>
      </c>
      <c r="B17" s="46" t="s">
        <v>1184</v>
      </c>
      <c r="C17" s="50">
        <v>6.34</v>
      </c>
      <c r="D17" s="48">
        <v>13.24</v>
      </c>
      <c r="E17" s="53"/>
      <c r="F17" s="54"/>
      <c r="G17" s="55">
        <v>21.19</v>
      </c>
      <c r="H17" s="55"/>
      <c r="I17" s="62"/>
    </row>
    <row r="18" spans="1:9" ht="27.75" customHeight="1">
      <c r="A18" s="45">
        <v>50207</v>
      </c>
      <c r="B18" s="46" t="s">
        <v>1185</v>
      </c>
      <c r="C18" s="50">
        <v>0</v>
      </c>
      <c r="D18" s="48">
        <v>6</v>
      </c>
      <c r="E18" s="49"/>
      <c r="G18" s="28">
        <v>6</v>
      </c>
      <c r="I18" s="62"/>
    </row>
    <row r="19" spans="1:9" ht="27.75" customHeight="1">
      <c r="A19" s="56">
        <v>50208</v>
      </c>
      <c r="B19" s="46" t="s">
        <v>1186</v>
      </c>
      <c r="C19" s="50">
        <v>85.47</v>
      </c>
      <c r="D19" s="48">
        <v>59.8</v>
      </c>
      <c r="E19" s="53"/>
      <c r="F19" s="54"/>
      <c r="G19" s="55">
        <v>84.07</v>
      </c>
      <c r="H19" s="55"/>
      <c r="I19" s="62"/>
    </row>
    <row r="20" spans="1:9" ht="27.75" customHeight="1">
      <c r="A20" s="45">
        <v>50209</v>
      </c>
      <c r="B20" s="46" t="s">
        <v>1187</v>
      </c>
      <c r="C20" s="50">
        <v>106.74</v>
      </c>
      <c r="D20" s="48">
        <v>102.94</v>
      </c>
      <c r="E20" s="49">
        <v>6.3</v>
      </c>
      <c r="G20" s="28">
        <v>35.43</v>
      </c>
      <c r="I20" s="62"/>
    </row>
    <row r="21" spans="1:9" ht="27.75" customHeight="1">
      <c r="A21" s="45">
        <v>50299</v>
      </c>
      <c r="B21" s="46" t="s">
        <v>1188</v>
      </c>
      <c r="C21" s="50">
        <v>151.4</v>
      </c>
      <c r="D21" s="48">
        <v>883.03</v>
      </c>
      <c r="E21" s="49">
        <f>356.87+0.51</f>
        <v>357.38</v>
      </c>
      <c r="F21" s="31">
        <v>154.52</v>
      </c>
      <c r="G21" s="28">
        <v>251.64</v>
      </c>
      <c r="I21" s="62"/>
    </row>
    <row r="22" spans="1:9" ht="27.75" customHeight="1">
      <c r="A22" s="41">
        <v>503</v>
      </c>
      <c r="B22" s="42" t="s">
        <v>1189</v>
      </c>
      <c r="C22" s="57">
        <f>SUM(C23:C29)</f>
        <v>2033.6899999999998</v>
      </c>
      <c r="D22" s="44">
        <f>SUM(D23:D29)</f>
        <v>1670.8200000000002</v>
      </c>
      <c r="I22" s="62"/>
    </row>
    <row r="23" spans="1:9" ht="27.75" customHeight="1" hidden="1">
      <c r="A23" s="45">
        <v>50301</v>
      </c>
      <c r="B23" s="46" t="s">
        <v>1190</v>
      </c>
      <c r="C23" s="50">
        <v>0</v>
      </c>
      <c r="D23" s="48"/>
      <c r="E23" s="49"/>
      <c r="I23" s="62"/>
    </row>
    <row r="24" spans="1:9" ht="27.75" customHeight="1">
      <c r="A24" s="56">
        <v>50302</v>
      </c>
      <c r="B24" s="46" t="s">
        <v>1191</v>
      </c>
      <c r="C24" s="50">
        <v>1743.09</v>
      </c>
      <c r="D24" s="48">
        <v>954.47</v>
      </c>
      <c r="E24" s="49">
        <f>48.49+151.55</f>
        <v>200.04000000000002</v>
      </c>
      <c r="G24" s="28">
        <v>312.5</v>
      </c>
      <c r="I24" s="62"/>
    </row>
    <row r="25" spans="1:9" ht="27.75" customHeight="1">
      <c r="A25" s="45">
        <v>50303</v>
      </c>
      <c r="B25" s="46" t="s">
        <v>1192</v>
      </c>
      <c r="C25" s="50">
        <v>0</v>
      </c>
      <c r="D25" s="48">
        <v>31.5</v>
      </c>
      <c r="E25" s="53"/>
      <c r="F25" s="54"/>
      <c r="G25" s="55">
        <v>5</v>
      </c>
      <c r="H25" s="55"/>
      <c r="I25" s="62"/>
    </row>
    <row r="26" spans="1:9" ht="27.75" customHeight="1">
      <c r="A26" s="45">
        <v>50305</v>
      </c>
      <c r="B26" s="46" t="s">
        <v>1193</v>
      </c>
      <c r="C26" s="50">
        <v>0</v>
      </c>
      <c r="D26" s="48">
        <v>20</v>
      </c>
      <c r="E26" s="49"/>
      <c r="I26" s="62"/>
    </row>
    <row r="27" spans="1:9" ht="27.75" customHeight="1">
      <c r="A27" s="45">
        <v>50306</v>
      </c>
      <c r="B27" s="46" t="s">
        <v>1194</v>
      </c>
      <c r="C27" s="50">
        <v>122.52</v>
      </c>
      <c r="D27" s="48">
        <v>48.19</v>
      </c>
      <c r="E27" s="49"/>
      <c r="G27" s="28">
        <f>75.76+20.9</f>
        <v>96.66</v>
      </c>
      <c r="I27" s="62"/>
    </row>
    <row r="28" spans="1:9" ht="27.75" customHeight="1">
      <c r="A28" s="45">
        <v>50307</v>
      </c>
      <c r="B28" s="46" t="s">
        <v>1195</v>
      </c>
      <c r="C28" s="50">
        <v>116.08</v>
      </c>
      <c r="D28" s="48">
        <v>56</v>
      </c>
      <c r="E28" s="49"/>
      <c r="G28" s="28">
        <v>5</v>
      </c>
      <c r="I28" s="62"/>
    </row>
    <row r="29" spans="1:9" ht="27.75" customHeight="1">
      <c r="A29" s="45">
        <v>50399</v>
      </c>
      <c r="B29" s="46" t="s">
        <v>1196</v>
      </c>
      <c r="C29" s="50">
        <v>52</v>
      </c>
      <c r="D29" s="48">
        <v>560.66</v>
      </c>
      <c r="E29" s="49">
        <v>135</v>
      </c>
      <c r="G29" s="28">
        <v>52</v>
      </c>
      <c r="I29" s="62"/>
    </row>
    <row r="30" spans="1:9" ht="27.75" customHeight="1" hidden="1">
      <c r="A30" s="41">
        <v>504</v>
      </c>
      <c r="B30" s="42" t="s">
        <v>1197</v>
      </c>
      <c r="C30" s="58">
        <v>0</v>
      </c>
      <c r="D30" s="48">
        <f aca="true" t="shared" si="0" ref="D24:D36">E30+F30+G30</f>
        <v>0</v>
      </c>
      <c r="I30" s="62"/>
    </row>
    <row r="31" spans="1:9" ht="27.75" customHeight="1" hidden="1">
      <c r="A31" s="45">
        <v>50401</v>
      </c>
      <c r="B31" s="46" t="s">
        <v>1190</v>
      </c>
      <c r="C31" s="48">
        <f aca="true" t="shared" si="1" ref="C31:C36">D31+E31+F31</f>
        <v>0</v>
      </c>
      <c r="D31" s="48">
        <f t="shared" si="0"/>
        <v>0</v>
      </c>
      <c r="I31" s="62"/>
    </row>
    <row r="32" spans="1:9" ht="27.75" customHeight="1" hidden="1">
      <c r="A32" s="41">
        <v>50402</v>
      </c>
      <c r="B32" s="46" t="s">
        <v>1191</v>
      </c>
      <c r="C32" s="48">
        <f t="shared" si="1"/>
        <v>0</v>
      </c>
      <c r="D32" s="48">
        <f t="shared" si="0"/>
        <v>0</v>
      </c>
      <c r="I32" s="62"/>
    </row>
    <row r="33" spans="1:9" ht="27.75" customHeight="1" hidden="1">
      <c r="A33" s="41">
        <v>50403</v>
      </c>
      <c r="B33" s="46" t="s">
        <v>1192</v>
      </c>
      <c r="C33" s="48">
        <f t="shared" si="1"/>
        <v>0</v>
      </c>
      <c r="D33" s="48">
        <f t="shared" si="0"/>
        <v>0</v>
      </c>
      <c r="I33" s="62"/>
    </row>
    <row r="34" spans="1:9" ht="27.75" customHeight="1" hidden="1">
      <c r="A34" s="41">
        <v>50404</v>
      </c>
      <c r="B34" s="46" t="s">
        <v>1194</v>
      </c>
      <c r="C34" s="48">
        <f t="shared" si="1"/>
        <v>0</v>
      </c>
      <c r="D34" s="48">
        <f t="shared" si="0"/>
        <v>0</v>
      </c>
      <c r="I34" s="62"/>
    </row>
    <row r="35" spans="1:9" ht="27.75" customHeight="1" hidden="1">
      <c r="A35" s="41">
        <v>50405</v>
      </c>
      <c r="B35" s="46" t="s">
        <v>1195</v>
      </c>
      <c r="C35" s="48">
        <f t="shared" si="1"/>
        <v>0</v>
      </c>
      <c r="D35" s="48">
        <f t="shared" si="0"/>
        <v>0</v>
      </c>
      <c r="I35" s="62"/>
    </row>
    <row r="36" spans="1:9" ht="27.75" customHeight="1" hidden="1">
      <c r="A36" s="45">
        <v>50499</v>
      </c>
      <c r="B36" s="46" t="s">
        <v>1196</v>
      </c>
      <c r="C36" s="48">
        <f t="shared" si="1"/>
        <v>0</v>
      </c>
      <c r="D36" s="48">
        <f t="shared" si="0"/>
        <v>0</v>
      </c>
      <c r="I36" s="62"/>
    </row>
    <row r="37" spans="1:9" ht="27.75" customHeight="1">
      <c r="A37" s="41">
        <v>505</v>
      </c>
      <c r="B37" s="42" t="s">
        <v>1198</v>
      </c>
      <c r="C37" s="59">
        <f>C38+C39</f>
        <v>12580.27</v>
      </c>
      <c r="D37" s="60">
        <f>D38+D39</f>
        <v>14554.150000000001</v>
      </c>
      <c r="I37" s="62"/>
    </row>
    <row r="38" spans="1:9" ht="27.75" customHeight="1">
      <c r="A38" s="45">
        <v>50501</v>
      </c>
      <c r="B38" s="46" t="s">
        <v>1199</v>
      </c>
      <c r="C38" s="47">
        <v>8653.4</v>
      </c>
      <c r="D38" s="48">
        <v>11124.69</v>
      </c>
      <c r="E38" s="49"/>
      <c r="G38" s="28">
        <v>10344.89</v>
      </c>
      <c r="I38" s="62"/>
    </row>
    <row r="39" spans="1:9" ht="27.75" customHeight="1">
      <c r="A39" s="45">
        <v>50502</v>
      </c>
      <c r="B39" s="46" t="s">
        <v>1200</v>
      </c>
      <c r="C39" s="47">
        <v>3926.87</v>
      </c>
      <c r="D39" s="48">
        <v>3429.46</v>
      </c>
      <c r="E39" s="49">
        <f>122.74+0.25+0.06</f>
        <v>123.05</v>
      </c>
      <c r="G39" s="28">
        <v>5476.83</v>
      </c>
      <c r="I39" s="62"/>
    </row>
    <row r="40" spans="1:9" ht="27.75" customHeight="1" hidden="1">
      <c r="A40" s="45">
        <v>50599</v>
      </c>
      <c r="B40" s="46" t="s">
        <v>1201</v>
      </c>
      <c r="C40" s="50">
        <v>0</v>
      </c>
      <c r="D40" s="48">
        <v>0</v>
      </c>
      <c r="E40" s="49"/>
      <c r="I40" s="62"/>
    </row>
    <row r="41" spans="1:9" ht="27.75" customHeight="1">
      <c r="A41" s="41">
        <v>506</v>
      </c>
      <c r="B41" s="42" t="s">
        <v>1202</v>
      </c>
      <c r="C41" s="59">
        <f>C42+C43</f>
        <v>402.95</v>
      </c>
      <c r="D41" s="60">
        <f>D42+D43</f>
        <v>923.83</v>
      </c>
      <c r="I41" s="62"/>
    </row>
    <row r="42" spans="1:9" ht="27.75" customHeight="1">
      <c r="A42" s="45">
        <v>50601</v>
      </c>
      <c r="B42" s="46" t="s">
        <v>1203</v>
      </c>
      <c r="C42" s="47">
        <v>402.95</v>
      </c>
      <c r="D42" s="48">
        <v>923.83</v>
      </c>
      <c r="E42" s="49">
        <v>16.73</v>
      </c>
      <c r="G42" s="28">
        <v>663.59</v>
      </c>
      <c r="I42" s="62"/>
    </row>
    <row r="43" spans="1:9" ht="27.75" customHeight="1" hidden="1">
      <c r="A43" s="45">
        <v>50602</v>
      </c>
      <c r="B43" s="46" t="s">
        <v>1204</v>
      </c>
      <c r="C43" s="58">
        <v>0</v>
      </c>
      <c r="D43" s="48"/>
      <c r="I43" s="62"/>
    </row>
    <row r="44" spans="1:9" ht="27.75" customHeight="1">
      <c r="A44" s="41">
        <v>507</v>
      </c>
      <c r="B44" s="42" t="s">
        <v>1205</v>
      </c>
      <c r="C44" s="57">
        <f>SUM(C45:C47)</f>
        <v>6280.5199999999995</v>
      </c>
      <c r="D44" s="44">
        <f>SUM(D45:D47)</f>
        <v>4428.52</v>
      </c>
      <c r="I44" s="62"/>
    </row>
    <row r="45" spans="1:9" ht="27.75" customHeight="1">
      <c r="A45" s="45">
        <v>50701</v>
      </c>
      <c r="B45" s="46" t="s">
        <v>1206</v>
      </c>
      <c r="C45" s="47">
        <v>6270.87</v>
      </c>
      <c r="D45" s="48">
        <v>2320.52</v>
      </c>
      <c r="E45" s="49">
        <f>46.01+0.44</f>
        <v>46.449999999999996</v>
      </c>
      <c r="F45" s="31">
        <v>38.4</v>
      </c>
      <c r="G45" s="28">
        <v>8869.97</v>
      </c>
      <c r="I45" s="62"/>
    </row>
    <row r="46" spans="1:9" ht="27.75" customHeight="1" hidden="1">
      <c r="A46" s="45">
        <v>50702</v>
      </c>
      <c r="B46" s="46" t="s">
        <v>1207</v>
      </c>
      <c r="C46" s="50">
        <v>0</v>
      </c>
      <c r="D46" s="48">
        <v>0</v>
      </c>
      <c r="E46" s="49"/>
      <c r="I46" s="62"/>
    </row>
    <row r="47" spans="1:9" ht="27.75" customHeight="1">
      <c r="A47" s="45">
        <v>50799</v>
      </c>
      <c r="B47" s="46" t="s">
        <v>1208</v>
      </c>
      <c r="C47" s="50">
        <v>9.65</v>
      </c>
      <c r="D47" s="48">
        <v>2108</v>
      </c>
      <c r="E47" s="49"/>
      <c r="I47" s="62"/>
    </row>
    <row r="48" spans="1:9" ht="27.75" customHeight="1">
      <c r="A48" s="41">
        <v>508</v>
      </c>
      <c r="B48" s="42" t="s">
        <v>1209</v>
      </c>
      <c r="C48" s="59">
        <v>100</v>
      </c>
      <c r="D48" s="48">
        <f aca="true" t="shared" si="2" ref="D47:D50">E48+F48+G48</f>
        <v>0</v>
      </c>
      <c r="I48" s="62"/>
    </row>
    <row r="49" spans="1:9" ht="27.75" customHeight="1" hidden="1">
      <c r="A49" s="45">
        <v>50801</v>
      </c>
      <c r="B49" s="46" t="s">
        <v>1210</v>
      </c>
      <c r="C49" s="58">
        <v>0</v>
      </c>
      <c r="D49" s="48">
        <f t="shared" si="2"/>
        <v>0</v>
      </c>
      <c r="I49" s="62"/>
    </row>
    <row r="50" spans="1:9" ht="27.75" customHeight="1" hidden="1">
      <c r="A50" s="45">
        <v>50802</v>
      </c>
      <c r="B50" s="46" t="s">
        <v>1211</v>
      </c>
      <c r="C50" s="58">
        <v>0</v>
      </c>
      <c r="D50" s="48">
        <f t="shared" si="2"/>
        <v>0</v>
      </c>
      <c r="I50" s="62"/>
    </row>
    <row r="51" spans="1:9" ht="27.75" customHeight="1">
      <c r="A51" s="45">
        <v>50803</v>
      </c>
      <c r="B51" s="46" t="s">
        <v>1212</v>
      </c>
      <c r="C51" s="58">
        <v>100</v>
      </c>
      <c r="D51" s="48">
        <v>0</v>
      </c>
      <c r="I51" s="62"/>
    </row>
    <row r="52" spans="1:9" ht="27.75" customHeight="1">
      <c r="A52" s="41">
        <v>509</v>
      </c>
      <c r="B52" s="42" t="s">
        <v>1213</v>
      </c>
      <c r="C52" s="57">
        <f>SUM(C53:C57)</f>
        <v>3984.8944810000003</v>
      </c>
      <c r="D52" s="44">
        <f>SUM(D53:D57)</f>
        <v>6134.1900000000005</v>
      </c>
      <c r="I52" s="62"/>
    </row>
    <row r="53" spans="1:9" ht="27.75" customHeight="1">
      <c r="A53" s="45">
        <v>50901</v>
      </c>
      <c r="B53" s="46" t="s">
        <v>1214</v>
      </c>
      <c r="C53" s="47">
        <v>1982.014481</v>
      </c>
      <c r="D53" s="48">
        <v>4076.13</v>
      </c>
      <c r="E53" s="49">
        <f>28.74+0.12</f>
        <v>28.86</v>
      </c>
      <c r="F53" s="31">
        <v>307.87</v>
      </c>
      <c r="G53" s="28">
        <v>1801.23</v>
      </c>
      <c r="I53" s="62"/>
    </row>
    <row r="54" spans="1:9" ht="27.75" customHeight="1">
      <c r="A54" s="56">
        <v>50902</v>
      </c>
      <c r="B54" s="46" t="s">
        <v>1215</v>
      </c>
      <c r="C54" s="50">
        <v>0</v>
      </c>
      <c r="D54" s="48">
        <v>4.76</v>
      </c>
      <c r="E54" s="49"/>
      <c r="G54" s="28">
        <v>4.4</v>
      </c>
      <c r="I54" s="62"/>
    </row>
    <row r="55" spans="1:9" ht="27.75" customHeight="1" hidden="1">
      <c r="A55" s="56">
        <v>50903</v>
      </c>
      <c r="B55" s="46" t="s">
        <v>1216</v>
      </c>
      <c r="C55" s="50">
        <v>0</v>
      </c>
      <c r="D55" s="48">
        <v>0</v>
      </c>
      <c r="E55" s="49">
        <v>0.72</v>
      </c>
      <c r="I55" s="62"/>
    </row>
    <row r="56" spans="1:9" ht="27.75" customHeight="1">
      <c r="A56" s="56">
        <v>50905</v>
      </c>
      <c r="B56" s="46" t="s">
        <v>1217</v>
      </c>
      <c r="C56" s="50">
        <v>961.24</v>
      </c>
      <c r="D56" s="48">
        <v>893.05</v>
      </c>
      <c r="E56" s="49"/>
      <c r="G56" s="28">
        <v>601.21</v>
      </c>
      <c r="I56" s="62"/>
    </row>
    <row r="57" spans="1:9" ht="27.75" customHeight="1">
      <c r="A57" s="56">
        <v>50999</v>
      </c>
      <c r="B57" s="46" t="s">
        <v>1218</v>
      </c>
      <c r="C57" s="47">
        <v>1041.64</v>
      </c>
      <c r="D57" s="48">
        <v>1160.25</v>
      </c>
      <c r="E57" s="49">
        <f>1+11.28</f>
        <v>12.28</v>
      </c>
      <c r="F57" s="31">
        <v>121.98</v>
      </c>
      <c r="G57" s="28">
        <v>825.22</v>
      </c>
      <c r="I57" s="62"/>
    </row>
    <row r="58" spans="1:9" ht="27.75" customHeight="1" hidden="1">
      <c r="A58" s="41">
        <v>510</v>
      </c>
      <c r="B58" s="42" t="s">
        <v>1219</v>
      </c>
      <c r="C58" s="48">
        <f aca="true" t="shared" si="3" ref="C58:C60">D58+E58+F58</f>
        <v>0</v>
      </c>
      <c r="D58" s="48">
        <f>E58+F58+G58</f>
        <v>0</v>
      </c>
      <c r="I58" s="62"/>
    </row>
    <row r="59" spans="1:9" ht="27.75" customHeight="1" hidden="1">
      <c r="A59" s="45">
        <v>51002</v>
      </c>
      <c r="B59" s="46" t="s">
        <v>1220</v>
      </c>
      <c r="C59" s="48">
        <f t="shared" si="3"/>
        <v>0</v>
      </c>
      <c r="D59" s="48">
        <f>E59+F59+G59</f>
        <v>0</v>
      </c>
      <c r="I59" s="62"/>
    </row>
    <row r="60" spans="1:9" ht="27.75" customHeight="1" hidden="1">
      <c r="A60" s="45">
        <v>51003</v>
      </c>
      <c r="B60" s="46" t="s">
        <v>1221</v>
      </c>
      <c r="C60" s="48">
        <f t="shared" si="3"/>
        <v>0</v>
      </c>
      <c r="D60" s="48">
        <f>E60+F60+G60</f>
        <v>0</v>
      </c>
      <c r="I60" s="62"/>
    </row>
    <row r="61" spans="1:9" ht="27.75" customHeight="1">
      <c r="A61" s="41">
        <v>511</v>
      </c>
      <c r="B61" s="42" t="s">
        <v>1222</v>
      </c>
      <c r="C61" s="44">
        <f>SUM(C62:C65)</f>
        <v>14.2</v>
      </c>
      <c r="D61" s="44">
        <f>SUM(D62:D65)</f>
        <v>14.3</v>
      </c>
      <c r="I61" s="62"/>
    </row>
    <row r="62" spans="1:9" s="28" customFormat="1" ht="27.75" customHeight="1">
      <c r="A62" s="41">
        <v>51101</v>
      </c>
      <c r="B62" s="61" t="s">
        <v>1223</v>
      </c>
      <c r="C62" s="50">
        <v>14.2</v>
      </c>
      <c r="D62" s="48">
        <v>14.3</v>
      </c>
      <c r="E62" s="49"/>
      <c r="F62" s="31"/>
      <c r="I62" s="62"/>
    </row>
    <row r="63" spans="1:9" ht="27.75" customHeight="1" hidden="1">
      <c r="A63" s="45">
        <v>51102</v>
      </c>
      <c r="B63" s="61" t="s">
        <v>1224</v>
      </c>
      <c r="C63" s="58">
        <v>0</v>
      </c>
      <c r="D63" s="48"/>
      <c r="I63" s="62"/>
    </row>
    <row r="64" spans="1:9" ht="27.75" customHeight="1">
      <c r="A64" s="45">
        <v>51103</v>
      </c>
      <c r="B64" s="61" t="s">
        <v>1225</v>
      </c>
      <c r="C64" s="50">
        <v>0</v>
      </c>
      <c r="D64" s="48">
        <v>0</v>
      </c>
      <c r="I64" s="62"/>
    </row>
    <row r="65" spans="1:9" ht="27.75" customHeight="1" hidden="1">
      <c r="A65" s="45">
        <v>51104</v>
      </c>
      <c r="B65" s="61" t="s">
        <v>1226</v>
      </c>
      <c r="C65" s="58">
        <v>0</v>
      </c>
      <c r="D65" s="48"/>
      <c r="I65" s="62"/>
    </row>
    <row r="66" spans="1:9" ht="27.75" customHeight="1">
      <c r="A66" s="41">
        <v>512</v>
      </c>
      <c r="B66" s="42" t="s">
        <v>1099</v>
      </c>
      <c r="C66" s="44">
        <f>SUM(C67:C68)</f>
        <v>0</v>
      </c>
      <c r="D66" s="48">
        <v>124.5</v>
      </c>
      <c r="E66" s="58">
        <f>F66+G66+H66</f>
        <v>0</v>
      </c>
      <c r="I66" s="62"/>
    </row>
    <row r="67" spans="1:9" ht="27.75" customHeight="1">
      <c r="A67" s="45">
        <v>51201</v>
      </c>
      <c r="B67" s="46" t="s">
        <v>1227</v>
      </c>
      <c r="C67" s="50"/>
      <c r="D67" s="48">
        <v>124.5</v>
      </c>
      <c r="I67" s="62"/>
    </row>
    <row r="68" spans="1:9" ht="27.75" customHeight="1" hidden="1">
      <c r="A68" s="45">
        <v>51202</v>
      </c>
      <c r="B68" s="46" t="s">
        <v>1228</v>
      </c>
      <c r="C68" s="58">
        <f>D68+E68+F68</f>
        <v>0</v>
      </c>
      <c r="D68" s="48">
        <f>E68+F68+G68</f>
        <v>0</v>
      </c>
      <c r="I68" s="62"/>
    </row>
    <row r="69" spans="1:9" ht="27.75" customHeight="1" hidden="1">
      <c r="A69" s="41">
        <v>513</v>
      </c>
      <c r="B69" s="42" t="s">
        <v>873</v>
      </c>
      <c r="C69" s="58">
        <f>D69+E69+F69</f>
        <v>0</v>
      </c>
      <c r="D69" s="48">
        <f>E69+F69+G69</f>
        <v>0</v>
      </c>
      <c r="I69" s="62"/>
    </row>
    <row r="70" spans="1:9" ht="27.75" customHeight="1" hidden="1">
      <c r="A70" s="45">
        <v>51301</v>
      </c>
      <c r="B70" s="46" t="s">
        <v>1229</v>
      </c>
      <c r="C70" s="58">
        <f aca="true" t="shared" si="4" ref="C70:C75">D70+E70+F70</f>
        <v>0</v>
      </c>
      <c r="D70" s="48">
        <f aca="true" t="shared" si="5" ref="D70:D75">E70+F70+G70</f>
        <v>0</v>
      </c>
      <c r="I70" s="62"/>
    </row>
    <row r="71" spans="1:9" ht="27.75" customHeight="1" hidden="1">
      <c r="A71" s="45">
        <v>51302</v>
      </c>
      <c r="B71" s="46" t="s">
        <v>1230</v>
      </c>
      <c r="C71" s="58">
        <f t="shared" si="4"/>
        <v>0</v>
      </c>
      <c r="D71" s="48">
        <f t="shared" si="5"/>
        <v>0</v>
      </c>
      <c r="I71" s="62"/>
    </row>
    <row r="72" spans="1:9" ht="27.75" customHeight="1" hidden="1">
      <c r="A72" s="41">
        <v>51303</v>
      </c>
      <c r="B72" s="46" t="s">
        <v>1231</v>
      </c>
      <c r="C72" s="58">
        <f t="shared" si="4"/>
        <v>0</v>
      </c>
      <c r="D72" s="48">
        <f t="shared" si="5"/>
        <v>0</v>
      </c>
      <c r="I72" s="62"/>
    </row>
    <row r="73" spans="1:9" ht="27.75" customHeight="1" hidden="1">
      <c r="A73" s="41">
        <v>51304</v>
      </c>
      <c r="B73" s="46" t="s">
        <v>1232</v>
      </c>
      <c r="C73" s="58">
        <f t="shared" si="4"/>
        <v>0</v>
      </c>
      <c r="D73" s="48">
        <f t="shared" si="5"/>
        <v>0</v>
      </c>
      <c r="I73" s="62"/>
    </row>
    <row r="74" spans="1:9" ht="27.75" customHeight="1" hidden="1">
      <c r="A74" s="41">
        <v>51305</v>
      </c>
      <c r="B74" s="46" t="s">
        <v>1233</v>
      </c>
      <c r="C74" s="58">
        <f t="shared" si="4"/>
        <v>0</v>
      </c>
      <c r="D74" s="48">
        <f t="shared" si="5"/>
        <v>0</v>
      </c>
      <c r="I74" s="62"/>
    </row>
    <row r="75" spans="1:9" ht="27.75" customHeight="1" hidden="1">
      <c r="A75" s="41">
        <v>51306</v>
      </c>
      <c r="B75" s="46" t="s">
        <v>1234</v>
      </c>
      <c r="C75" s="58">
        <f t="shared" si="4"/>
        <v>0</v>
      </c>
      <c r="D75" s="48">
        <f t="shared" si="5"/>
        <v>0</v>
      </c>
      <c r="I75" s="62"/>
    </row>
    <row r="76" spans="1:9" ht="27.75" customHeight="1" hidden="1">
      <c r="A76" s="41">
        <v>514</v>
      </c>
      <c r="B76" s="42" t="s">
        <v>1235</v>
      </c>
      <c r="C76" s="44">
        <v>0</v>
      </c>
      <c r="D76" s="60"/>
      <c r="I76" s="62"/>
    </row>
    <row r="77" spans="1:9" ht="27.75" customHeight="1" hidden="1">
      <c r="A77" s="45">
        <v>51401</v>
      </c>
      <c r="B77" s="46" t="s">
        <v>1236</v>
      </c>
      <c r="C77" s="44">
        <v>0</v>
      </c>
      <c r="D77" s="48"/>
      <c r="G77" s="28">
        <v>1000</v>
      </c>
      <c r="I77" s="62"/>
    </row>
    <row r="78" spans="1:9" ht="27.75" customHeight="1" hidden="1">
      <c r="A78" s="41">
        <v>51402</v>
      </c>
      <c r="B78" s="61" t="s">
        <v>1237</v>
      </c>
      <c r="C78" s="44">
        <v>0</v>
      </c>
      <c r="D78" s="48">
        <v>0</v>
      </c>
      <c r="I78" s="62"/>
    </row>
    <row r="79" spans="1:9" ht="27.75" customHeight="1">
      <c r="A79" s="41">
        <v>599</v>
      </c>
      <c r="B79" s="42" t="s">
        <v>1050</v>
      </c>
      <c r="C79" s="44">
        <f>SUM(C80:C83)</f>
        <v>3626.1694</v>
      </c>
      <c r="D79" s="44">
        <f>SUM(D80:D83)</f>
        <v>6630</v>
      </c>
      <c r="E79" s="49"/>
      <c r="I79" s="62"/>
    </row>
    <row r="80" spans="1:9" ht="27.75" customHeight="1" hidden="1">
      <c r="A80" s="45">
        <v>59906</v>
      </c>
      <c r="B80" s="61" t="s">
        <v>1238</v>
      </c>
      <c r="C80" s="58">
        <f aca="true" t="shared" si="6" ref="C80:C82">D80+E80+F80</f>
        <v>0</v>
      </c>
      <c r="D80" s="48">
        <f aca="true" t="shared" si="7" ref="D80:D82">E80+F80+G80</f>
        <v>0</v>
      </c>
      <c r="I80" s="62"/>
    </row>
    <row r="81" spans="1:9" ht="27.75" customHeight="1" hidden="1">
      <c r="A81" s="45">
        <v>59907</v>
      </c>
      <c r="B81" s="61" t="s">
        <v>1239</v>
      </c>
      <c r="C81" s="58">
        <f t="shared" si="6"/>
        <v>0</v>
      </c>
      <c r="D81" s="48">
        <f t="shared" si="7"/>
        <v>0</v>
      </c>
      <c r="I81" s="62"/>
    </row>
    <row r="82" spans="1:9" ht="27.75" customHeight="1">
      <c r="A82" s="56">
        <v>59908</v>
      </c>
      <c r="B82" s="61" t="s">
        <v>1240</v>
      </c>
      <c r="C82" s="58">
        <v>0</v>
      </c>
      <c r="D82" s="48">
        <v>30</v>
      </c>
      <c r="I82" s="62"/>
    </row>
    <row r="83" spans="1:9" ht="27.75" customHeight="1">
      <c r="A83" s="45">
        <v>59999</v>
      </c>
      <c r="B83" s="61" t="s">
        <v>1241</v>
      </c>
      <c r="C83" s="50">
        <v>3626.1694</v>
      </c>
      <c r="D83" s="64">
        <v>6600</v>
      </c>
      <c r="E83" s="49"/>
      <c r="I83" s="62"/>
    </row>
    <row r="84" spans="1:4" ht="18.75" customHeight="1">
      <c r="A84" s="65" t="s">
        <v>1156</v>
      </c>
      <c r="B84" s="65"/>
      <c r="C84" s="66"/>
      <c r="D84" s="67"/>
    </row>
    <row r="86" ht="18" customHeight="1"/>
    <row r="87" ht="16.5" customHeight="1"/>
  </sheetData>
  <sheetProtection/>
  <mergeCells count="2">
    <mergeCell ref="A2:D2"/>
    <mergeCell ref="A84:B84"/>
  </mergeCells>
  <printOptions horizontalCentered="1"/>
  <pageMargins left="0.3541666666666667" right="0.38958333333333334" top="0.4326388888888889" bottom="0.6673611111111111" header="0.6298611111111111" footer="0.20069444444444445"/>
  <pageSetup horizontalDpi="600" verticalDpi="600" orientation="portrait"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B26"/>
  <sheetViews>
    <sheetView workbookViewId="0" topLeftCell="A1">
      <selection activeCell="A2" sqref="A2:B2"/>
    </sheetView>
  </sheetViews>
  <sheetFormatPr defaultColWidth="8.875" defaultRowHeight="13.5"/>
  <cols>
    <col min="1" max="1" width="32.375" style="14" customWidth="1"/>
    <col min="2" max="2" width="32.00390625" style="15" customWidth="1"/>
    <col min="3" max="16384" width="8.875" style="14" customWidth="1"/>
  </cols>
  <sheetData>
    <row r="1" ht="14.25">
      <c r="A1" s="3" t="s">
        <v>1242</v>
      </c>
    </row>
    <row r="2" spans="1:2" ht="48" customHeight="1">
      <c r="A2" s="16" t="s">
        <v>1243</v>
      </c>
      <c r="B2" s="17"/>
    </row>
    <row r="3" ht="19.5" customHeight="1">
      <c r="B3" s="18" t="s">
        <v>2</v>
      </c>
    </row>
    <row r="4" spans="1:2" ht="30" customHeight="1">
      <c r="A4" s="19" t="s">
        <v>1159</v>
      </c>
      <c r="B4" s="20" t="s">
        <v>1244</v>
      </c>
    </row>
    <row r="5" spans="1:2" ht="30" customHeight="1">
      <c r="A5" s="21" t="s">
        <v>1245</v>
      </c>
      <c r="B5" s="22">
        <f>B6+B10</f>
        <v>12150</v>
      </c>
    </row>
    <row r="6" spans="1:2" ht="30" customHeight="1">
      <c r="A6" s="23" t="s">
        <v>1246</v>
      </c>
      <c r="B6" s="22">
        <f>B7+B8+B9</f>
        <v>0</v>
      </c>
    </row>
    <row r="7" spans="1:2" ht="30" customHeight="1">
      <c r="A7" s="23" t="s">
        <v>1247</v>
      </c>
      <c r="B7" s="24">
        <v>0</v>
      </c>
    </row>
    <row r="8" spans="1:2" ht="30" customHeight="1">
      <c r="A8" s="23" t="s">
        <v>1248</v>
      </c>
      <c r="B8" s="24">
        <v>0</v>
      </c>
    </row>
    <row r="9" spans="1:2" ht="30" customHeight="1">
      <c r="A9" s="23" t="s">
        <v>1249</v>
      </c>
      <c r="B9" s="24">
        <v>0</v>
      </c>
    </row>
    <row r="10" spans="1:2" ht="30" customHeight="1">
      <c r="A10" s="23" t="s">
        <v>1250</v>
      </c>
      <c r="B10" s="22">
        <f>B11+B12+B13</f>
        <v>12150</v>
      </c>
    </row>
    <row r="11" spans="1:2" ht="30" customHeight="1">
      <c r="A11" s="23" t="s">
        <v>1247</v>
      </c>
      <c r="B11" s="24">
        <v>12150</v>
      </c>
    </row>
    <row r="12" spans="1:2" ht="30" customHeight="1">
      <c r="A12" s="23" t="s">
        <v>1248</v>
      </c>
      <c r="B12" s="24">
        <v>0</v>
      </c>
    </row>
    <row r="13" spans="1:2" ht="30" customHeight="1">
      <c r="A13" s="23" t="s">
        <v>1249</v>
      </c>
      <c r="B13" s="24">
        <v>0</v>
      </c>
    </row>
    <row r="14" spans="1:2" ht="30" customHeight="1">
      <c r="A14" s="21" t="s">
        <v>1251</v>
      </c>
      <c r="B14" s="22">
        <f>B15+B16</f>
        <v>0</v>
      </c>
    </row>
    <row r="15" spans="1:2" ht="30" customHeight="1">
      <c r="A15" s="23" t="s">
        <v>1246</v>
      </c>
      <c r="B15" s="24">
        <v>0</v>
      </c>
    </row>
    <row r="16" spans="1:2" ht="30" customHeight="1">
      <c r="A16" s="23" t="s">
        <v>1250</v>
      </c>
      <c r="B16" s="24">
        <v>0</v>
      </c>
    </row>
    <row r="17" spans="1:2" ht="30" customHeight="1">
      <c r="A17" s="21" t="s">
        <v>1252</v>
      </c>
      <c r="B17" s="22">
        <f>B18+B19</f>
        <v>690.5400000000001</v>
      </c>
    </row>
    <row r="18" spans="1:2" ht="30" customHeight="1">
      <c r="A18" s="23" t="s">
        <v>1246</v>
      </c>
      <c r="B18" s="24">
        <v>14.2</v>
      </c>
    </row>
    <row r="19" spans="1:2" ht="30" customHeight="1">
      <c r="A19" s="23" t="s">
        <v>1250</v>
      </c>
      <c r="B19" s="24">
        <v>676.34</v>
      </c>
    </row>
    <row r="20" spans="1:2" ht="30" customHeight="1">
      <c r="A20" s="21" t="s">
        <v>1253</v>
      </c>
      <c r="B20" s="22">
        <f>B21+B22</f>
        <v>2734.5</v>
      </c>
    </row>
    <row r="21" spans="1:2" ht="30" customHeight="1">
      <c r="A21" s="23" t="s">
        <v>1246</v>
      </c>
      <c r="B21" s="24">
        <v>124.5</v>
      </c>
    </row>
    <row r="22" spans="1:2" ht="30" customHeight="1">
      <c r="A22" s="23" t="s">
        <v>1250</v>
      </c>
      <c r="B22" s="24">
        <v>2610</v>
      </c>
    </row>
    <row r="23" spans="1:2" ht="30" customHeight="1">
      <c r="A23" s="21" t="s">
        <v>1254</v>
      </c>
      <c r="B23" s="22">
        <f>B24+B25</f>
        <v>888.55</v>
      </c>
    </row>
    <row r="24" spans="1:2" ht="30" customHeight="1">
      <c r="A24" s="23" t="s">
        <v>1246</v>
      </c>
      <c r="B24" s="24">
        <v>14.3</v>
      </c>
    </row>
    <row r="25" spans="1:2" ht="30" customHeight="1">
      <c r="A25" s="23" t="s">
        <v>1250</v>
      </c>
      <c r="B25" s="24">
        <v>874.25</v>
      </c>
    </row>
    <row r="26" spans="1:2" ht="13.5">
      <c r="A26" s="25"/>
      <c r="B26" s="26"/>
    </row>
  </sheetData>
  <sheetProtection/>
  <mergeCells count="2">
    <mergeCell ref="A2:B2"/>
    <mergeCell ref="A26:B26"/>
  </mergeCells>
  <printOptions horizontalCentered="1"/>
  <pageMargins left="0.38958333333333334" right="0.38958333333333334" top="0.38958333333333334" bottom="0.38958333333333334" header="0.20069444444444445" footer="0.20069444444444445"/>
  <pageSetup horizontalDpi="600" verticalDpi="600" orientation="portrait"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C13"/>
  <sheetViews>
    <sheetView zoomScaleSheetLayoutView="100" workbookViewId="0" topLeftCell="A1">
      <selection activeCell="B9" sqref="B9"/>
    </sheetView>
  </sheetViews>
  <sheetFormatPr defaultColWidth="9.00390625" defaultRowHeight="13.5"/>
  <cols>
    <col min="1" max="1" width="47.625" style="1" customWidth="1"/>
    <col min="2" max="2" width="22.375" style="2" customWidth="1"/>
  </cols>
  <sheetData>
    <row r="1" ht="18" customHeight="1">
      <c r="A1" s="3" t="s">
        <v>1255</v>
      </c>
    </row>
    <row r="2" spans="1:2" ht="24" customHeight="1">
      <c r="A2" s="4" t="s">
        <v>1256</v>
      </c>
      <c r="B2" s="5"/>
    </row>
    <row r="3" ht="13.5">
      <c r="B3" s="6" t="s">
        <v>2</v>
      </c>
    </row>
    <row r="4" spans="1:3" ht="14.25">
      <c r="A4" s="7" t="s">
        <v>1257</v>
      </c>
      <c r="B4" s="8" t="s">
        <v>1258</v>
      </c>
      <c r="C4" s="9"/>
    </row>
    <row r="5" spans="1:3" ht="45.75" customHeight="1">
      <c r="A5" s="10" t="s">
        <v>1259</v>
      </c>
      <c r="B5" s="11">
        <v>20000</v>
      </c>
      <c r="C5" s="9"/>
    </row>
    <row r="6" spans="1:3" ht="45.75" customHeight="1">
      <c r="A6" s="10" t="s">
        <v>1260</v>
      </c>
      <c r="B6" s="11">
        <v>10000</v>
      </c>
      <c r="C6" s="9"/>
    </row>
    <row r="7" spans="1:3" ht="45.75" customHeight="1">
      <c r="A7" s="10" t="s">
        <v>1261</v>
      </c>
      <c r="B7" s="11">
        <v>10000</v>
      </c>
      <c r="C7" s="9"/>
    </row>
    <row r="8" spans="1:3" ht="45.75" customHeight="1">
      <c r="A8" s="10" t="s">
        <v>1262</v>
      </c>
      <c r="B8" s="11">
        <v>5000</v>
      </c>
      <c r="C8" s="9"/>
    </row>
    <row r="9" spans="1:3" ht="45.75" customHeight="1">
      <c r="A9" s="10" t="s">
        <v>1263</v>
      </c>
      <c r="B9" s="11">
        <v>5000</v>
      </c>
      <c r="C9" s="9"/>
    </row>
    <row r="10" spans="1:3" ht="45.75" customHeight="1">
      <c r="A10" s="10" t="s">
        <v>1264</v>
      </c>
      <c r="B10" s="11">
        <v>20000</v>
      </c>
      <c r="C10" s="9"/>
    </row>
    <row r="11" spans="1:3" ht="45.75" customHeight="1">
      <c r="A11" s="10" t="s">
        <v>1265</v>
      </c>
      <c r="B11" s="11">
        <v>500</v>
      </c>
      <c r="C11" s="9"/>
    </row>
    <row r="12" spans="1:3" ht="24" customHeight="1">
      <c r="A12" s="12" t="s">
        <v>1266</v>
      </c>
      <c r="B12" s="13"/>
      <c r="C12" s="9"/>
    </row>
    <row r="13" spans="1:3" ht="14.25">
      <c r="A13" s="12"/>
      <c r="B13" s="13"/>
      <c r="C13" s="9"/>
    </row>
  </sheetData>
  <sheetProtection/>
  <mergeCells count="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神湾镇政府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62618</dc:creator>
  <cp:keywords/>
  <dc:description/>
  <cp:lastModifiedBy>Administrator</cp:lastModifiedBy>
  <dcterms:created xsi:type="dcterms:W3CDTF">2018-07-30T07:26:08Z</dcterms:created>
  <dcterms:modified xsi:type="dcterms:W3CDTF">2023-02-22T08:30:34Z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