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预算调整草案" sheetId="1" r:id="rId1"/>
  </sheets>
  <definedNames>
    <definedName name="_xlnm.Print_Area" localSheetId="0">'预算调整草案'!$A$1:$L$69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按上半年执行数*2，打8折</t>
        </r>
      </text>
    </comment>
    <comment ref="D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按上半年执行数*2，再打8折</t>
        </r>
      </text>
    </comment>
    <comment ref="D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土地闲置费3000万元上半年没有实现</t>
        </r>
      </text>
    </comment>
    <comment ref="D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环境补偿金上缴非税后返还831万元上半年未实现</t>
        </r>
      </text>
    </comment>
    <comment ref="D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1、公建配套物出让（时代、龙光）4400万元仅实现首期款1500万元
2、威高股权转让1300万元、砂石堆放场经营收入1680万元未实现</t>
        </r>
      </text>
    </comment>
    <comment ref="D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安吉30亩用地1680万元、珠江桥80亩用地4480万元未实现</t>
        </r>
      </text>
    </comment>
    <comment ref="D6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D1、D2地块第三期土储尾款、10亩商业地出让未实现</t>
        </r>
      </text>
    </comment>
    <comment ref="D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等于左边收入-右边支出</t>
        </r>
      </text>
    </comment>
    <comment ref="D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等于左边收入-右边支出
</t>
        </r>
      </text>
    </comment>
  </commentList>
</comments>
</file>

<file path=xl/sharedStrings.xml><?xml version="1.0" encoding="utf-8"?>
<sst xmlns="http://schemas.openxmlformats.org/spreadsheetml/2006/main" count="134" uniqueCount="122">
  <si>
    <t>附件：</t>
  </si>
  <si>
    <t>神湾镇2023年上半年预算执行情况和2023年度预算调整方案草案表</t>
  </si>
  <si>
    <t>单位：万元</t>
  </si>
  <si>
    <t>收入项目</t>
  </si>
  <si>
    <t>年初预算数</t>
  </si>
  <si>
    <t>调整变动
（+、-）</t>
  </si>
  <si>
    <t>调整后预算数</t>
  </si>
  <si>
    <t>上半年执行数</t>
  </si>
  <si>
    <t>上半年执行率</t>
  </si>
  <si>
    <t>支出项目</t>
  </si>
  <si>
    <t>一、一般公共预算收入</t>
  </si>
  <si>
    <t>一、一般公共预算支出</t>
  </si>
  <si>
    <t>1、税收分成收入</t>
  </si>
  <si>
    <t>1、一般公共服务支出</t>
  </si>
  <si>
    <t>2、非税收入</t>
  </si>
  <si>
    <t>2、外交支出</t>
  </si>
  <si>
    <t>（1）专项收入</t>
  </si>
  <si>
    <t>3、国防支出</t>
  </si>
  <si>
    <t xml:space="preserve">  其中：教育费附加收入</t>
  </si>
  <si>
    <t>4、公共安全支出</t>
  </si>
  <si>
    <t xml:space="preserve">       地方教育费附加收入</t>
  </si>
  <si>
    <t>5、教育支出</t>
  </si>
  <si>
    <t xml:space="preserve">       残疾人就业保障金收入</t>
  </si>
  <si>
    <t>6、科学技术支出</t>
  </si>
  <si>
    <t>（2）行政事业性收费收入</t>
  </si>
  <si>
    <t>7、文化旅游体育与传媒支出</t>
  </si>
  <si>
    <t xml:space="preserve">  其中：市级分成收入</t>
  </si>
  <si>
    <t>8、社会保障和就业支出</t>
  </si>
  <si>
    <t xml:space="preserve">        本镇区征收收入</t>
  </si>
  <si>
    <t>9、卫生健康支出</t>
  </si>
  <si>
    <t>（3）罚没收入分成</t>
  </si>
  <si>
    <t>10、节能环保支出</t>
  </si>
  <si>
    <t>（4）国有资本经营收入</t>
  </si>
  <si>
    <t>11、城乡社区支出</t>
  </si>
  <si>
    <t>（5）国有资源（资产）有偿使用收入</t>
  </si>
  <si>
    <t>12、农林水支出</t>
  </si>
  <si>
    <t>（6）捐赠收入</t>
  </si>
  <si>
    <t>13、交通运输支出</t>
  </si>
  <si>
    <t>（7）政府住房基金收入</t>
  </si>
  <si>
    <t>14、资源勘探信息等支出</t>
  </si>
  <si>
    <t>（8）其他收入</t>
  </si>
  <si>
    <t>15、商业服务业等支出</t>
  </si>
  <si>
    <t>16、金融支出</t>
  </si>
  <si>
    <t>17、援助其他地区支出</t>
  </si>
  <si>
    <t>二、上级补助收入</t>
  </si>
  <si>
    <t>18、自然资源海洋气象等支出</t>
  </si>
  <si>
    <t>1、一般性转移支付收入</t>
  </si>
  <si>
    <t>19、住房保障支出</t>
  </si>
  <si>
    <t>（1）均衡性转移支付收入</t>
  </si>
  <si>
    <t>20、粮油物资储备支出</t>
  </si>
  <si>
    <t>（2）定向财力转移支付收入</t>
  </si>
  <si>
    <t>21、灾害防治及应急管理支出</t>
  </si>
  <si>
    <t>（3）政策性转移支付收入</t>
  </si>
  <si>
    <t>22、预备费</t>
  </si>
  <si>
    <t>（4）其他一般性转移支付收入</t>
  </si>
  <si>
    <t>23、其他支出</t>
  </si>
  <si>
    <t>2、专项转移支付（补助）收入</t>
  </si>
  <si>
    <t>24、债务付息支出</t>
  </si>
  <si>
    <t>一至二项小计</t>
  </si>
  <si>
    <t>25、债务发行费用支出</t>
  </si>
  <si>
    <t>三、调入预算稳定调节基金</t>
  </si>
  <si>
    <t>26、一般债务还本支出</t>
  </si>
  <si>
    <t>四、调入资金（土储收入）</t>
  </si>
  <si>
    <t>第一项小计</t>
  </si>
  <si>
    <t>五、调入资金（一般公共预算结余通过调入资金调入财政专户管理资金结余）</t>
  </si>
  <si>
    <t>二、上解上级支出</t>
  </si>
  <si>
    <t>五、地方政府一般债券转贷收入</t>
  </si>
  <si>
    <t>三、补充预算稳定调节基金</t>
  </si>
  <si>
    <t>六、一般公共预算结余</t>
  </si>
  <si>
    <t>四、本年结余</t>
  </si>
  <si>
    <t>一般公共预算收入小计</t>
  </si>
  <si>
    <t>一般公共预算支出小计</t>
  </si>
  <si>
    <t>一、政府性基金非税收入</t>
  </si>
  <si>
    <t>一、政府性基金预算支出</t>
  </si>
  <si>
    <t>1、城市公用事业附加收入</t>
  </si>
  <si>
    <t>1、社会保障和就业支出</t>
  </si>
  <si>
    <t>2、国有土地使用权出让收入</t>
  </si>
  <si>
    <t xml:space="preserve">    大中型水库移民后期扶持基金支出</t>
  </si>
  <si>
    <t>2、城乡社区支出</t>
  </si>
  <si>
    <t xml:space="preserve">    国有土地使用权出让收入安排的支出</t>
  </si>
  <si>
    <t>3、污水处理费收入</t>
  </si>
  <si>
    <t xml:space="preserve">    污水处理费收入安排的支出</t>
  </si>
  <si>
    <t>4、其他收入</t>
  </si>
  <si>
    <t xml:space="preserve">    国有土地收益基金及对应专项债务收入安排的支出</t>
  </si>
  <si>
    <t>二、上级补助收入（政府性基金）</t>
  </si>
  <si>
    <t>3、文化旅游体育与传媒支出</t>
  </si>
  <si>
    <t>1、大中型水库移民后期扶持基金收入</t>
  </si>
  <si>
    <t xml:space="preserve">   其他文化和旅游支出</t>
  </si>
  <si>
    <t>2、彩票公益金收入</t>
  </si>
  <si>
    <t>4、其他支出</t>
  </si>
  <si>
    <t xml:space="preserve">  其中：福利彩票公益金收入</t>
  </si>
  <si>
    <t xml:space="preserve">     彩票公益金安排的支出</t>
  </si>
  <si>
    <t xml:space="preserve">        残疾人事业的彩票公益金收入</t>
  </si>
  <si>
    <t xml:space="preserve">       其中：用于社会福利的彩票公益金支出</t>
  </si>
  <si>
    <t>3、国有土地使用权出让收入安排的支出</t>
  </si>
  <si>
    <t xml:space="preserve">            用于体育事业的彩票公益金支出</t>
  </si>
  <si>
    <t xml:space="preserve">             用于残疾人事业的彩票公益金支出</t>
  </si>
  <si>
    <t xml:space="preserve">             用于城乡医疗救助的彩票公益金支出</t>
  </si>
  <si>
    <t>三、调入资金（政府性基金结余通过调入资金调入财政专户管理资金结余）</t>
  </si>
  <si>
    <t xml:space="preserve">     其他地方自行试点项目收益专项债券收入安排的支出</t>
  </si>
  <si>
    <t>四、地方政府专项债券转贷收入</t>
  </si>
  <si>
    <t>五、政府性基金结余</t>
  </si>
  <si>
    <t>二、调出资金</t>
  </si>
  <si>
    <t>三、上解上级支出</t>
  </si>
  <si>
    <t>四、本年结余（政府性基金）</t>
  </si>
  <si>
    <t>政府性基金预算收入小计</t>
  </si>
  <si>
    <t>政府性基金预算支出小计</t>
  </si>
  <si>
    <t xml:space="preserve"> 财政专户管理资金上年结余
（由一般公共预算结余和政府性基金结余调入）</t>
  </si>
  <si>
    <t xml:space="preserve"> 财政专户管理资金本年结余</t>
  </si>
  <si>
    <t>一、市级专项补助收入</t>
  </si>
  <si>
    <t>一、市级专项补助支出</t>
  </si>
  <si>
    <t>二、医疗服务收入</t>
  </si>
  <si>
    <t>二、医疗卫生支出</t>
  </si>
  <si>
    <t>三、土储收入</t>
  </si>
  <si>
    <t>三、调出资金</t>
  </si>
  <si>
    <t>四、其他专户收入
（社保退款、个税手续费收入等）</t>
  </si>
  <si>
    <t>四、本年结余（财政专户）</t>
  </si>
  <si>
    <t>五、上年结余（财政专户）</t>
  </si>
  <si>
    <t>财政代管资金收入小计</t>
  </si>
  <si>
    <t>财政代管资金支出小计</t>
  </si>
  <si>
    <t>财政总收入合计</t>
  </si>
  <si>
    <t>财政总支出合计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</si>
</sst>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4"/>
      <color rgb="FF00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 applyFill="0">
      <alignment vertical="center"/>
      <protection/>
    </xf>
  </cellStyleXfs>
  <cellXfs count="1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43" fontId="0" fillId="0" borderId="12" xfId="22" applyNumberFormat="1" applyFill="1" applyBorder="1" applyAlignment="1">
      <alignment horizontal="right" vertical="center"/>
    </xf>
    <xf numFmtId="43" fontId="0" fillId="0" borderId="12" xfId="22" applyNumberFormat="1" applyFill="1" applyBorder="1" applyAlignment="1">
      <alignment horizontal="right" vertical="center"/>
    </xf>
    <xf numFmtId="10" fontId="0" fillId="0" borderId="12" xfId="22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3" fontId="0" fillId="0" borderId="12" xfId="22" applyNumberFormat="1" applyFill="1" applyBorder="1" applyAlignment="1">
      <alignment vertical="center"/>
    </xf>
    <xf numFmtId="43" fontId="0" fillId="0" borderId="12" xfId="22" applyNumberFormat="1" applyFill="1" applyBorder="1" applyAlignment="1">
      <alignment horizontal="right" vertical="center"/>
    </xf>
    <xf numFmtId="43" fontId="0" fillId="0" borderId="14" xfId="22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 wrapText="1"/>
    </xf>
    <xf numFmtId="43" fontId="0" fillId="0" borderId="12" xfId="22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3" fontId="4" fillId="0" borderId="12" xfId="22" applyNumberFormat="1" applyFont="1" applyFill="1" applyBorder="1" applyAlignment="1">
      <alignment horizontal="right" vertical="center"/>
    </xf>
    <xf numFmtId="43" fontId="0" fillId="0" borderId="12" xfId="22" applyNumberForma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43" fontId="0" fillId="0" borderId="17" xfId="22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3" fontId="1" fillId="0" borderId="12" xfId="22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43" fontId="4" fillId="0" borderId="19" xfId="22" applyNumberFormat="1" applyFont="1" applyFill="1" applyBorder="1" applyAlignment="1">
      <alignment horizontal="right" vertical="center"/>
    </xf>
    <xf numFmtId="10" fontId="4" fillId="0" borderId="19" xfId="22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43" fontId="4" fillId="0" borderId="19" xfId="22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3" fontId="0" fillId="0" borderId="10" xfId="22" applyNumberFormat="1" applyFill="1" applyBorder="1" applyAlignment="1">
      <alignment horizontal="right" vertical="center"/>
    </xf>
    <xf numFmtId="43" fontId="0" fillId="0" borderId="10" xfId="22" applyNumberFormat="1" applyFill="1" applyBorder="1" applyAlignment="1">
      <alignment horizontal="right" vertical="center"/>
    </xf>
    <xf numFmtId="10" fontId="0" fillId="0" borderId="10" xfId="22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vertical="center" wrapText="1"/>
    </xf>
    <xf numFmtId="43" fontId="0" fillId="0" borderId="13" xfId="22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center" wrapText="1"/>
    </xf>
    <xf numFmtId="0" fontId="0" fillId="0" borderId="21" xfId="0" applyNumberFormat="1" applyFill="1" applyBorder="1" applyAlignment="1">
      <alignment vertical="center" wrapText="1"/>
    </xf>
    <xf numFmtId="176" fontId="0" fillId="0" borderId="12" xfId="22" applyNumberFormat="1" applyFill="1" applyBorder="1" applyAlignment="1">
      <alignment horizontal="right" vertical="center"/>
    </xf>
    <xf numFmtId="10" fontId="0" fillId="0" borderId="12" xfId="22" applyNumberFormat="1" applyFill="1" applyBorder="1" applyAlignment="1">
      <alignment horizontal="right" vertical="center"/>
    </xf>
    <xf numFmtId="43" fontId="0" fillId="0" borderId="17" xfId="22" applyNumberFormat="1" applyFill="1" applyBorder="1" applyAlignment="1">
      <alignment horizontal="right" vertical="center"/>
    </xf>
    <xf numFmtId="0" fontId="0" fillId="0" borderId="22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43" fontId="4" fillId="0" borderId="12" xfId="22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4" xfId="22" applyNumberFormat="1" applyFont="1" applyFill="1" applyBorder="1" applyAlignment="1">
      <alignment horizontal="right" vertical="center"/>
    </xf>
    <xf numFmtId="43" fontId="4" fillId="0" borderId="14" xfId="22" applyNumberFormat="1" applyFont="1" applyFill="1" applyBorder="1" applyAlignment="1">
      <alignment horizontal="right" vertical="center"/>
    </xf>
    <xf numFmtId="10" fontId="4" fillId="0" borderId="12" xfId="22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 wrapText="1"/>
    </xf>
    <xf numFmtId="43" fontId="0" fillId="0" borderId="17" xfId="22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43" fontId="0" fillId="0" borderId="14" xfId="22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43" fontId="4" fillId="0" borderId="14" xfId="22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0" fontId="4" fillId="0" borderId="19" xfId="2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4" fillId="0" borderId="0" xfId="22" applyNumberFormat="1" applyFont="1" applyFill="1" applyAlignment="1">
      <alignment horizontal="right" vertical="center"/>
    </xf>
    <xf numFmtId="10" fontId="4" fillId="0" borderId="0" xfId="22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3" fontId="4" fillId="0" borderId="0" xfId="22" applyNumberFormat="1" applyFont="1" applyFill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43" fontId="4" fillId="0" borderId="26" xfId="22" applyNumberFormat="1" applyFont="1" applyFill="1" applyBorder="1" applyAlignment="1">
      <alignment horizontal="right" vertical="center"/>
    </xf>
    <xf numFmtId="4" fontId="4" fillId="0" borderId="26" xfId="22" applyNumberFormat="1" applyFont="1" applyFill="1" applyBorder="1" applyAlignment="1">
      <alignment horizontal="right" vertical="center" wrapText="1"/>
    </xf>
    <xf numFmtId="10" fontId="4" fillId="0" borderId="26" xfId="22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43" fontId="4" fillId="0" borderId="26" xfId="22" applyNumberFormat="1" applyFont="1" applyFill="1" applyBorder="1" applyAlignment="1">
      <alignment horizontal="right" vertical="center"/>
    </xf>
    <xf numFmtId="43" fontId="0" fillId="0" borderId="10" xfId="22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43" fontId="0" fillId="0" borderId="14" xfId="22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 wrapText="1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10" fontId="0" fillId="0" borderId="30" xfId="0" applyNumberFormat="1" applyFill="1" applyBorder="1" applyAlignment="1">
      <alignment vertical="center"/>
    </xf>
    <xf numFmtId="43" fontId="0" fillId="0" borderId="0" xfId="22" applyNumberFormat="1" applyFill="1" applyBorder="1" applyAlignment="1">
      <alignment horizontal="right" vertical="center"/>
    </xf>
    <xf numFmtId="10" fontId="0" fillId="0" borderId="30" xfId="0" applyNumberForma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3" fontId="0" fillId="0" borderId="30" xfId="22" applyNumberFormat="1" applyFill="1" applyBorder="1" applyAlignment="1">
      <alignment horizontal="right" vertical="center"/>
    </xf>
    <xf numFmtId="10" fontId="0" fillId="0" borderId="31" xfId="0" applyNumberFormat="1" applyFill="1" applyBorder="1" applyAlignment="1">
      <alignment vertical="center"/>
    </xf>
    <xf numFmtId="10" fontId="0" fillId="0" borderId="31" xfId="0" applyNumberFormat="1" applyFill="1" applyBorder="1" applyAlignment="1">
      <alignment vertical="center"/>
    </xf>
    <xf numFmtId="43" fontId="0" fillId="0" borderId="31" xfId="22" applyNumberFormat="1" applyFill="1" applyBorder="1" applyAlignment="1">
      <alignment horizontal="right" vertical="center"/>
    </xf>
    <xf numFmtId="43" fontId="0" fillId="0" borderId="31" xfId="22" applyNumberFormat="1" applyFill="1" applyBorder="1" applyAlignment="1">
      <alignment horizontal="right" vertical="center"/>
    </xf>
    <xf numFmtId="43" fontId="0" fillId="0" borderId="31" xfId="22" applyNumberFormat="1" applyFill="1" applyBorder="1" applyAlignment="1">
      <alignment vertical="center"/>
    </xf>
    <xf numFmtId="43" fontId="0" fillId="0" borderId="31" xfId="22" applyNumberFormat="1" applyFill="1" applyBorder="1" applyAlignment="1">
      <alignment vertical="center"/>
    </xf>
    <xf numFmtId="43" fontId="0" fillId="0" borderId="30" xfId="22" applyNumberFormat="1" applyFill="1" applyBorder="1" applyAlignment="1">
      <alignment vertical="center"/>
    </xf>
    <xf numFmtId="10" fontId="4" fillId="0" borderId="32" xfId="0" applyNumberFormat="1" applyFont="1" applyFill="1" applyBorder="1" applyAlignment="1">
      <alignment vertical="center"/>
    </xf>
    <xf numFmtId="43" fontId="4" fillId="0" borderId="0" xfId="22" applyNumberFormat="1" applyFont="1" applyFill="1" applyBorder="1" applyAlignment="1">
      <alignment horizontal="right" vertical="center"/>
    </xf>
    <xf numFmtId="10" fontId="0" fillId="0" borderId="33" xfId="0" applyNumberFormat="1" applyFill="1" applyBorder="1" applyAlignment="1">
      <alignment vertical="center"/>
    </xf>
    <xf numFmtId="43" fontId="0" fillId="0" borderId="0" xfId="22" applyNumberFormat="1" applyFill="1" applyBorder="1" applyAlignment="1">
      <alignment horizontal="right" vertical="center"/>
    </xf>
    <xf numFmtId="10" fontId="0" fillId="0" borderId="30" xfId="22" applyNumberFormat="1" applyFill="1" applyBorder="1" applyAlignment="1">
      <alignment horizontal="right" vertical="center"/>
    </xf>
    <xf numFmtId="43" fontId="0" fillId="0" borderId="13" xfId="22" applyNumberFormat="1" applyFill="1" applyBorder="1" applyAlignment="1">
      <alignment vertical="center"/>
    </xf>
    <xf numFmtId="43" fontId="0" fillId="0" borderId="0" xfId="22" applyNumberFormat="1" applyFill="1" applyBorder="1" applyAlignment="1">
      <alignment vertical="center"/>
    </xf>
    <xf numFmtId="43" fontId="0" fillId="0" borderId="0" xfId="22" applyNumberFormat="1" applyFill="1" applyBorder="1" applyAlignment="1">
      <alignment horizontal="right" vertical="center"/>
    </xf>
    <xf numFmtId="43" fontId="4" fillId="0" borderId="0" xfId="22" applyNumberFormat="1" applyFont="1" applyFill="1" applyBorder="1" applyAlignment="1">
      <alignment horizontal="right" vertical="center"/>
    </xf>
    <xf numFmtId="10" fontId="4" fillId="0" borderId="0" xfId="0" applyNumberFormat="1" applyFont="1" applyFill="1" applyAlignment="1">
      <alignment vertical="center"/>
    </xf>
    <xf numFmtId="43" fontId="4" fillId="0" borderId="0" xfId="22" applyNumberFormat="1" applyFont="1" applyFill="1" applyBorder="1" applyAlignment="1">
      <alignment horizontal="right" vertical="center"/>
    </xf>
    <xf numFmtId="10" fontId="4" fillId="0" borderId="34" xfId="0" applyNumberFormat="1" applyFont="1" applyFill="1" applyBorder="1" applyAlignment="1">
      <alignment vertical="center"/>
    </xf>
    <xf numFmtId="43" fontId="0" fillId="0" borderId="27" xfId="22" applyNumberFormat="1" applyFill="1" applyBorder="1" applyAlignment="1">
      <alignment horizontal="right" vertical="center"/>
    </xf>
    <xf numFmtId="10" fontId="0" fillId="0" borderId="29" xfId="22" applyNumberFormat="1" applyFill="1" applyBorder="1" applyAlignment="1">
      <alignment horizontal="right" vertical="center"/>
    </xf>
    <xf numFmtId="10" fontId="0" fillId="0" borderId="31" xfId="22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10" fontId="0" fillId="0" borderId="12" xfId="25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 wrapText="1"/>
    </xf>
    <xf numFmtId="43" fontId="4" fillId="0" borderId="19" xfId="22" applyNumberFormat="1" applyFont="1" applyFill="1" applyBorder="1" applyAlignment="1">
      <alignment horizontal="right" vertical="center"/>
    </xf>
    <xf numFmtId="10" fontId="4" fillId="0" borderId="19" xfId="25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3" fontId="4" fillId="0" borderId="26" xfId="22" applyNumberFormat="1" applyFont="1" applyFill="1" applyBorder="1" applyAlignment="1">
      <alignment horizontal="right" vertical="center"/>
    </xf>
    <xf numFmtId="10" fontId="4" fillId="0" borderId="26" xfId="22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预算报告附件2&amp;amp;amp;amp;amp;amp;amp;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E7" sqref="E7"/>
    </sheetView>
  </sheetViews>
  <sheetFormatPr defaultColWidth="9.00390625" defaultRowHeight="13.5"/>
  <cols>
    <col min="1" max="1" width="33.75390625" style="1" customWidth="1"/>
    <col min="2" max="2" width="15.375" style="1" customWidth="1"/>
    <col min="3" max="3" width="14.125" style="1" customWidth="1"/>
    <col min="4" max="4" width="15.25390625" style="2" customWidth="1"/>
    <col min="5" max="5" width="12.625" style="2" customWidth="1"/>
    <col min="6" max="6" width="12.625" style="1" customWidth="1"/>
    <col min="7" max="7" width="27.00390625" style="3" customWidth="1"/>
    <col min="8" max="8" width="15.375" style="1" customWidth="1"/>
    <col min="9" max="9" width="13.75390625" style="1" customWidth="1"/>
    <col min="10" max="10" width="13.75390625" style="2" customWidth="1"/>
    <col min="11" max="11" width="14.625" style="2" customWidth="1"/>
    <col min="12" max="12" width="14.50390625" style="1" customWidth="1"/>
    <col min="13" max="13" width="10.375" style="1" bestFit="1" customWidth="1"/>
    <col min="14" max="14" width="14.125" style="4" bestFit="1" customWidth="1"/>
    <col min="15" max="15" width="13.75390625" style="5" bestFit="1" customWidth="1"/>
    <col min="16" max="16" width="12.625" style="1" bestFit="1" customWidth="1"/>
    <col min="17" max="16384" width="9.00390625" style="1" customWidth="1"/>
  </cols>
  <sheetData>
    <row r="1" spans="1:3" ht="24" customHeight="1">
      <c r="A1" s="6" t="s">
        <v>0</v>
      </c>
      <c r="B1" s="7"/>
      <c r="C1" s="7"/>
    </row>
    <row r="2" spans="1:12" ht="27" customHeight="1">
      <c r="A2" s="8" t="s">
        <v>1</v>
      </c>
      <c r="B2" s="9"/>
      <c r="C2" s="9"/>
      <c r="D2" s="10"/>
      <c r="E2" s="10"/>
      <c r="F2" s="9"/>
      <c r="G2" s="11"/>
      <c r="H2" s="9"/>
      <c r="I2" s="9"/>
      <c r="J2" s="10"/>
      <c r="K2" s="10"/>
      <c r="L2" s="9"/>
    </row>
    <row r="3" spans="10:12" ht="18.75" customHeight="1">
      <c r="J3" s="96"/>
      <c r="L3" s="97" t="s">
        <v>2</v>
      </c>
    </row>
    <row r="4" spans="1:12" ht="27" customHeight="1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4" t="s">
        <v>8</v>
      </c>
      <c r="G4" s="16" t="s">
        <v>9</v>
      </c>
      <c r="H4" s="13" t="s">
        <v>4</v>
      </c>
      <c r="I4" s="14" t="s">
        <v>5</v>
      </c>
      <c r="J4" s="98" t="s">
        <v>6</v>
      </c>
      <c r="K4" s="99" t="s">
        <v>7</v>
      </c>
      <c r="L4" s="100" t="s">
        <v>8</v>
      </c>
    </row>
    <row r="5" spans="1:14" ht="24" customHeight="1">
      <c r="A5" s="17" t="s">
        <v>10</v>
      </c>
      <c r="B5" s="18">
        <f>B6+B7</f>
        <v>22902.8</v>
      </c>
      <c r="C5" s="19">
        <f>C6+C7</f>
        <v>-4052.6399999999994</v>
      </c>
      <c r="D5" s="18">
        <f>D6+D7</f>
        <v>18850.16</v>
      </c>
      <c r="E5" s="18">
        <f>E6+E7</f>
        <v>9732.93</v>
      </c>
      <c r="F5" s="20">
        <f>E5/D5</f>
        <v>0.5163314263645508</v>
      </c>
      <c r="G5" s="21" t="s">
        <v>11</v>
      </c>
      <c r="H5" s="18">
        <f>SUM(H6:H31)</f>
        <v>43967.74951100001</v>
      </c>
      <c r="I5" s="18">
        <f>J5-H5</f>
        <v>2549.1004889999895</v>
      </c>
      <c r="J5" s="18">
        <f>SUM(J6:J31)</f>
        <v>46516.85</v>
      </c>
      <c r="K5" s="18">
        <f>SUM(K6:K31)</f>
        <v>14625.41</v>
      </c>
      <c r="L5" s="101">
        <f>K5/J5</f>
        <v>0.31441101450334663</v>
      </c>
      <c r="N5" s="102"/>
    </row>
    <row r="6" spans="1:14" ht="24" customHeight="1">
      <c r="A6" s="17" t="s">
        <v>12</v>
      </c>
      <c r="B6" s="18">
        <v>9300</v>
      </c>
      <c r="C6" s="18">
        <f>D6-B6</f>
        <v>0</v>
      </c>
      <c r="D6" s="18">
        <v>9300</v>
      </c>
      <c r="E6" s="18">
        <v>6757.58</v>
      </c>
      <c r="F6" s="20">
        <f>E6/D6</f>
        <v>0.7266215053763441</v>
      </c>
      <c r="G6" s="22" t="s">
        <v>13</v>
      </c>
      <c r="H6" s="23">
        <v>4152.198062</v>
      </c>
      <c r="I6" s="18">
        <f>J6-H6</f>
        <v>-105.89806200000021</v>
      </c>
      <c r="J6" s="18">
        <v>4046.3</v>
      </c>
      <c r="K6" s="18">
        <v>1799.56</v>
      </c>
      <c r="L6" s="103">
        <f aca="true" t="shared" si="0" ref="L6:L36">K6/J6</f>
        <v>0.4447421100758718</v>
      </c>
      <c r="M6" s="104"/>
      <c r="N6" s="102"/>
    </row>
    <row r="7" spans="1:14" ht="24" customHeight="1">
      <c r="A7" s="17" t="s">
        <v>14</v>
      </c>
      <c r="B7" s="18">
        <f>B8+B12+B15+B16+B17+B18+B19+B20</f>
        <v>13602.8</v>
      </c>
      <c r="C7" s="18">
        <f aca="true" t="shared" si="1" ref="C7:C29">D7-B7</f>
        <v>-4052.6399999999994</v>
      </c>
      <c r="D7" s="24">
        <f>D8+D12+D15+D16+D17+D20+D18+D19</f>
        <v>9550.16</v>
      </c>
      <c r="E7" s="24">
        <f>E8+E12+E15+E16+E17+E20+E18+E19</f>
        <v>2975.35</v>
      </c>
      <c r="F7" s="20">
        <f>E7/D7</f>
        <v>0.3115497541402448</v>
      </c>
      <c r="G7" s="22" t="s">
        <v>15</v>
      </c>
      <c r="H7" s="23">
        <v>0</v>
      </c>
      <c r="I7" s="18">
        <f aca="true" t="shared" si="2" ref="I7:I33">J7-H7</f>
        <v>0</v>
      </c>
      <c r="J7" s="18">
        <v>0</v>
      </c>
      <c r="K7" s="18">
        <v>0</v>
      </c>
      <c r="L7" s="105">
        <v>0</v>
      </c>
      <c r="N7" s="102"/>
    </row>
    <row r="8" spans="1:14" ht="24" customHeight="1">
      <c r="A8" s="17" t="s">
        <v>16</v>
      </c>
      <c r="B8" s="19">
        <f>B9+B10+B11</f>
        <v>934.75</v>
      </c>
      <c r="C8" s="18">
        <f t="shared" si="1"/>
        <v>446.25</v>
      </c>
      <c r="D8" s="18">
        <f>+D9+D10+D11</f>
        <v>1381</v>
      </c>
      <c r="E8" s="18">
        <f>E9+E10+E11</f>
        <v>783.02</v>
      </c>
      <c r="F8" s="20">
        <f aca="true" t="shared" si="3" ref="F6:F35">E8/D8</f>
        <v>0.5669949312092686</v>
      </c>
      <c r="G8" s="22" t="s">
        <v>17</v>
      </c>
      <c r="H8" s="23">
        <v>0</v>
      </c>
      <c r="I8" s="18">
        <f t="shared" si="2"/>
        <v>0.66</v>
      </c>
      <c r="J8" s="18">
        <v>0.66</v>
      </c>
      <c r="K8" s="18">
        <v>0</v>
      </c>
      <c r="L8" s="105">
        <f>K8/J8</f>
        <v>0</v>
      </c>
      <c r="N8" s="102"/>
    </row>
    <row r="9" spans="1:14" ht="24" customHeight="1">
      <c r="A9" s="17" t="s">
        <v>18</v>
      </c>
      <c r="B9" s="18">
        <v>607.42</v>
      </c>
      <c r="C9" s="18">
        <f t="shared" si="1"/>
        <v>287.58000000000004</v>
      </c>
      <c r="D9" s="18">
        <v>895</v>
      </c>
      <c r="E9" s="18">
        <v>559.96</v>
      </c>
      <c r="F9" s="20">
        <f t="shared" si="3"/>
        <v>0.6256536312849162</v>
      </c>
      <c r="G9" s="22" t="s">
        <v>19</v>
      </c>
      <c r="H9" s="23">
        <v>5572.604315</v>
      </c>
      <c r="I9" s="18">
        <f t="shared" si="2"/>
        <v>61.02568500000052</v>
      </c>
      <c r="J9" s="18">
        <v>5633.63</v>
      </c>
      <c r="K9" s="18">
        <v>2068.68</v>
      </c>
      <c r="L9" s="106">
        <f t="shared" si="0"/>
        <v>0.36720196392024324</v>
      </c>
      <c r="N9" s="102"/>
    </row>
    <row r="10" spans="1:14" ht="24" customHeight="1">
      <c r="A10" s="17" t="s">
        <v>20</v>
      </c>
      <c r="B10" s="18">
        <v>197.33</v>
      </c>
      <c r="C10" s="18">
        <f t="shared" si="1"/>
        <v>158.67</v>
      </c>
      <c r="D10" s="18">
        <v>356</v>
      </c>
      <c r="E10" s="18">
        <v>223.06</v>
      </c>
      <c r="F10" s="20">
        <f t="shared" si="3"/>
        <v>0.6265730337078652</v>
      </c>
      <c r="G10" s="22" t="s">
        <v>21</v>
      </c>
      <c r="H10" s="23">
        <v>7507.904358</v>
      </c>
      <c r="I10" s="18">
        <f t="shared" si="2"/>
        <v>1160.2256419999994</v>
      </c>
      <c r="J10" s="18">
        <v>8668.13</v>
      </c>
      <c r="K10" s="18">
        <v>2938.68</v>
      </c>
      <c r="L10" s="106">
        <f t="shared" si="0"/>
        <v>0.3390212191095427</v>
      </c>
      <c r="N10" s="102"/>
    </row>
    <row r="11" spans="1:14" ht="24" customHeight="1">
      <c r="A11" s="17" t="s">
        <v>22</v>
      </c>
      <c r="B11" s="18">
        <v>130</v>
      </c>
      <c r="C11" s="18">
        <f t="shared" si="1"/>
        <v>0</v>
      </c>
      <c r="D11" s="18">
        <v>130</v>
      </c>
      <c r="E11" s="18">
        <v>0</v>
      </c>
      <c r="F11" s="25">
        <v>0</v>
      </c>
      <c r="G11" s="26" t="s">
        <v>23</v>
      </c>
      <c r="H11" s="23">
        <v>746.681659</v>
      </c>
      <c r="I11" s="18">
        <f t="shared" si="2"/>
        <v>-159.71165899999994</v>
      </c>
      <c r="J11" s="18">
        <v>586.97</v>
      </c>
      <c r="K11" s="18">
        <v>47.48</v>
      </c>
      <c r="L11" s="107">
        <f t="shared" si="0"/>
        <v>0.08088999437790687</v>
      </c>
      <c r="N11" s="102"/>
    </row>
    <row r="12" spans="1:14" ht="24" customHeight="1">
      <c r="A12" s="17" t="s">
        <v>24</v>
      </c>
      <c r="B12" s="19">
        <f>B13+B14</f>
        <v>4227.16</v>
      </c>
      <c r="C12" s="18">
        <f t="shared" si="1"/>
        <v>0</v>
      </c>
      <c r="D12" s="24">
        <f>D13+D14</f>
        <v>4227.16</v>
      </c>
      <c r="E12" s="24">
        <f>E13+E14</f>
        <v>319.41</v>
      </c>
      <c r="F12" s="20">
        <f t="shared" si="3"/>
        <v>0.07556136980857124</v>
      </c>
      <c r="G12" s="26" t="s">
        <v>25</v>
      </c>
      <c r="H12" s="27">
        <v>694.61832</v>
      </c>
      <c r="I12" s="18">
        <f t="shared" si="2"/>
        <v>25.88167999999996</v>
      </c>
      <c r="J12" s="18">
        <v>720.5</v>
      </c>
      <c r="K12" s="18">
        <v>199.75</v>
      </c>
      <c r="L12" s="107">
        <f t="shared" si="0"/>
        <v>0.2772380291464261</v>
      </c>
      <c r="N12" s="102"/>
    </row>
    <row r="13" spans="1:14" ht="24" customHeight="1">
      <c r="A13" s="17" t="s">
        <v>26</v>
      </c>
      <c r="B13" s="19">
        <v>3200</v>
      </c>
      <c r="C13" s="18">
        <v>0</v>
      </c>
      <c r="D13" s="18">
        <f>B13+C13</f>
        <v>3200</v>
      </c>
      <c r="E13" s="18">
        <v>222.37</v>
      </c>
      <c r="F13" s="20">
        <f t="shared" si="3"/>
        <v>0.069490625</v>
      </c>
      <c r="G13" s="26" t="s">
        <v>27</v>
      </c>
      <c r="H13" s="23">
        <v>4916.399822</v>
      </c>
      <c r="I13" s="18">
        <f t="shared" si="2"/>
        <v>-613.0398220000006</v>
      </c>
      <c r="J13" s="18">
        <v>4303.36</v>
      </c>
      <c r="K13" s="18">
        <v>1708.61</v>
      </c>
      <c r="L13" s="107">
        <f t="shared" si="0"/>
        <v>0.39704091686496135</v>
      </c>
      <c r="N13" s="102"/>
    </row>
    <row r="14" spans="1:14" ht="24" customHeight="1">
      <c r="A14" s="17" t="s">
        <v>28</v>
      </c>
      <c r="B14" s="19">
        <f>196.27+830.89</f>
        <v>1027.16</v>
      </c>
      <c r="C14" s="18">
        <v>0</v>
      </c>
      <c r="D14" s="18">
        <f>B14+C14</f>
        <v>1027.16</v>
      </c>
      <c r="E14" s="18">
        <v>97.04</v>
      </c>
      <c r="F14" s="20">
        <f t="shared" si="3"/>
        <v>0.0944740838817711</v>
      </c>
      <c r="G14" s="22" t="s">
        <v>29</v>
      </c>
      <c r="H14" s="27">
        <v>3111.21</v>
      </c>
      <c r="I14" s="18">
        <f t="shared" si="2"/>
        <v>305.6300000000001</v>
      </c>
      <c r="J14" s="18">
        <v>3416.84</v>
      </c>
      <c r="K14" s="18">
        <v>1038.05</v>
      </c>
      <c r="L14" s="107">
        <f t="shared" si="0"/>
        <v>0.3038040996944545</v>
      </c>
      <c r="N14" s="102"/>
    </row>
    <row r="15" spans="1:14" ht="24" customHeight="1">
      <c r="A15" s="17" t="s">
        <v>30</v>
      </c>
      <c r="B15" s="19">
        <v>566</v>
      </c>
      <c r="C15" s="18">
        <f t="shared" si="1"/>
        <v>0</v>
      </c>
      <c r="D15" s="18">
        <v>566</v>
      </c>
      <c r="E15" s="18">
        <v>305.16</v>
      </c>
      <c r="F15" s="20">
        <f t="shared" si="3"/>
        <v>0.5391519434628975</v>
      </c>
      <c r="G15" s="26" t="s">
        <v>31</v>
      </c>
      <c r="H15" s="27">
        <v>454.96616</v>
      </c>
      <c r="I15" s="18">
        <f t="shared" si="2"/>
        <v>251.27384</v>
      </c>
      <c r="J15" s="18">
        <v>706.24</v>
      </c>
      <c r="K15" s="18">
        <v>416.3</v>
      </c>
      <c r="L15" s="107">
        <f t="shared" si="0"/>
        <v>0.5894596737652923</v>
      </c>
      <c r="N15" s="102"/>
    </row>
    <row r="16" spans="1:14" ht="24" customHeight="1">
      <c r="A16" s="17" t="s">
        <v>32</v>
      </c>
      <c r="B16" s="19">
        <v>0</v>
      </c>
      <c r="C16" s="18">
        <f t="shared" si="1"/>
        <v>0</v>
      </c>
      <c r="D16" s="18">
        <v>0</v>
      </c>
      <c r="E16" s="18">
        <v>0</v>
      </c>
      <c r="F16" s="19">
        <v>0</v>
      </c>
      <c r="G16" s="26" t="s">
        <v>33</v>
      </c>
      <c r="H16" s="23">
        <v>1864.102282</v>
      </c>
      <c r="I16" s="18">
        <f t="shared" si="2"/>
        <v>106.14771799999994</v>
      </c>
      <c r="J16" s="18">
        <v>1970.25</v>
      </c>
      <c r="K16" s="18">
        <v>455.04</v>
      </c>
      <c r="L16" s="107">
        <f t="shared" si="0"/>
        <v>0.2309554625047583</v>
      </c>
      <c r="N16" s="102"/>
    </row>
    <row r="17" spans="1:14" ht="24" customHeight="1">
      <c r="A17" s="28" t="s">
        <v>34</v>
      </c>
      <c r="B17" s="18">
        <v>7848.89</v>
      </c>
      <c r="C17" s="18">
        <f t="shared" si="1"/>
        <v>-4498.89</v>
      </c>
      <c r="D17" s="18">
        <v>3350</v>
      </c>
      <c r="E17" s="18">
        <v>1552.36</v>
      </c>
      <c r="F17" s="20">
        <f t="shared" si="3"/>
        <v>0.46339104477611937</v>
      </c>
      <c r="G17" s="26" t="s">
        <v>35</v>
      </c>
      <c r="H17" s="27">
        <v>5069.96</v>
      </c>
      <c r="I17" s="18">
        <f t="shared" si="2"/>
        <v>1493.17</v>
      </c>
      <c r="J17" s="18">
        <v>6563.13</v>
      </c>
      <c r="K17" s="18">
        <v>889.94</v>
      </c>
      <c r="L17" s="107">
        <f t="shared" si="0"/>
        <v>0.13559688746070853</v>
      </c>
      <c r="N17" s="102"/>
    </row>
    <row r="18" spans="1:14" ht="24" customHeight="1">
      <c r="A18" s="17" t="s">
        <v>36</v>
      </c>
      <c r="B18" s="19">
        <v>0</v>
      </c>
      <c r="C18" s="18">
        <f t="shared" si="1"/>
        <v>0</v>
      </c>
      <c r="D18" s="18">
        <v>0</v>
      </c>
      <c r="E18" s="18">
        <v>0</v>
      </c>
      <c r="F18" s="19">
        <v>0</v>
      </c>
      <c r="G18" s="26" t="s">
        <v>37</v>
      </c>
      <c r="H18" s="23">
        <v>43.8359</v>
      </c>
      <c r="I18" s="18">
        <v>0</v>
      </c>
      <c r="J18" s="18">
        <v>43.84</v>
      </c>
      <c r="K18" s="18">
        <v>27.84</v>
      </c>
      <c r="L18" s="107">
        <f t="shared" si="0"/>
        <v>0.635036496350365</v>
      </c>
      <c r="N18" s="102"/>
    </row>
    <row r="19" spans="1:14" ht="24" customHeight="1">
      <c r="A19" s="17" t="s">
        <v>38</v>
      </c>
      <c r="B19" s="19">
        <v>0</v>
      </c>
      <c r="C19" s="18">
        <f t="shared" si="1"/>
        <v>0</v>
      </c>
      <c r="D19" s="18">
        <v>0</v>
      </c>
      <c r="E19" s="18">
        <v>0</v>
      </c>
      <c r="F19" s="19">
        <v>0</v>
      </c>
      <c r="G19" s="22" t="s">
        <v>39</v>
      </c>
      <c r="H19" s="23">
        <v>2418.8531</v>
      </c>
      <c r="I19" s="18">
        <f t="shared" si="2"/>
        <v>-7.003099999999904</v>
      </c>
      <c r="J19" s="18">
        <v>2411.85</v>
      </c>
      <c r="K19" s="18">
        <v>43.67</v>
      </c>
      <c r="L19" s="107">
        <f t="shared" si="0"/>
        <v>0.018106432821278273</v>
      </c>
      <c r="N19" s="102"/>
    </row>
    <row r="20" spans="1:14" ht="24" customHeight="1">
      <c r="A20" s="17" t="s">
        <v>40</v>
      </c>
      <c r="B20" s="18">
        <v>26</v>
      </c>
      <c r="C20" s="18">
        <v>0</v>
      </c>
      <c r="D20" s="18">
        <v>26</v>
      </c>
      <c r="E20" s="18">
        <v>15.4</v>
      </c>
      <c r="F20" s="20">
        <f t="shared" si="3"/>
        <v>0.5923076923076923</v>
      </c>
      <c r="G20" s="22" t="s">
        <v>41</v>
      </c>
      <c r="H20" s="23">
        <v>0</v>
      </c>
      <c r="I20" s="18">
        <f t="shared" si="2"/>
        <v>0</v>
      </c>
      <c r="J20" s="18">
        <v>0</v>
      </c>
      <c r="K20" s="18">
        <v>0</v>
      </c>
      <c r="L20" s="108">
        <v>0</v>
      </c>
      <c r="N20" s="102"/>
    </row>
    <row r="21" spans="1:14" ht="24" customHeight="1">
      <c r="A21" s="17" t="s">
        <v>26</v>
      </c>
      <c r="B21" s="19">
        <v>0</v>
      </c>
      <c r="C21" s="18">
        <v>0</v>
      </c>
      <c r="D21" s="18">
        <f>B21+C21</f>
        <v>0</v>
      </c>
      <c r="E21" s="18">
        <v>0</v>
      </c>
      <c r="F21" s="19">
        <v>0</v>
      </c>
      <c r="G21" s="22" t="s">
        <v>42</v>
      </c>
      <c r="H21" s="23">
        <v>0</v>
      </c>
      <c r="I21" s="18">
        <f t="shared" si="2"/>
        <v>0</v>
      </c>
      <c r="J21" s="18">
        <v>0</v>
      </c>
      <c r="K21" s="18">
        <v>0</v>
      </c>
      <c r="L21" s="108">
        <v>0</v>
      </c>
      <c r="N21" s="102"/>
    </row>
    <row r="22" spans="1:14" ht="24" customHeight="1">
      <c r="A22" s="17" t="s">
        <v>28</v>
      </c>
      <c r="B22" s="18">
        <v>26</v>
      </c>
      <c r="C22" s="18">
        <v>0</v>
      </c>
      <c r="D22" s="18">
        <f>B22+C22</f>
        <v>26</v>
      </c>
      <c r="E22" s="18">
        <v>15.4</v>
      </c>
      <c r="F22" s="20">
        <f t="shared" si="3"/>
        <v>0.5923076923076923</v>
      </c>
      <c r="G22" s="22" t="s">
        <v>43</v>
      </c>
      <c r="H22" s="23">
        <v>0</v>
      </c>
      <c r="I22" s="18">
        <f t="shared" si="2"/>
        <v>0</v>
      </c>
      <c r="J22" s="18">
        <v>0</v>
      </c>
      <c r="K22" s="18">
        <v>0</v>
      </c>
      <c r="L22" s="108">
        <v>0</v>
      </c>
      <c r="N22" s="102"/>
    </row>
    <row r="23" spans="1:14" ht="24" customHeight="1">
      <c r="A23" s="17" t="s">
        <v>44</v>
      </c>
      <c r="B23" s="18">
        <f>B24+B29</f>
        <v>10660.14</v>
      </c>
      <c r="C23" s="18">
        <f t="shared" si="1"/>
        <v>1043.8500000000004</v>
      </c>
      <c r="D23" s="24">
        <f>D24+D29</f>
        <v>11703.99</v>
      </c>
      <c r="E23" s="18">
        <f>E24+E29</f>
        <v>8686.09</v>
      </c>
      <c r="F23" s="20">
        <f t="shared" si="3"/>
        <v>0.742147763284145</v>
      </c>
      <c r="G23" s="22" t="s">
        <v>45</v>
      </c>
      <c r="H23" s="23"/>
      <c r="I23" s="18">
        <f t="shared" si="2"/>
        <v>0</v>
      </c>
      <c r="J23" s="18">
        <v>0</v>
      </c>
      <c r="K23" s="18">
        <v>0</v>
      </c>
      <c r="L23" s="108">
        <v>0</v>
      </c>
      <c r="N23" s="102"/>
    </row>
    <row r="24" spans="1:14" ht="24" customHeight="1">
      <c r="A24" s="17" t="s">
        <v>46</v>
      </c>
      <c r="B24" s="19">
        <f>SUM(B25:B28)</f>
        <v>9863</v>
      </c>
      <c r="C24" s="18">
        <f t="shared" si="1"/>
        <v>-2369</v>
      </c>
      <c r="D24" s="18">
        <f>D25+D26+D27+D28</f>
        <v>7494</v>
      </c>
      <c r="E24" s="18">
        <f>E25+E26+E27+E28</f>
        <v>4476.1</v>
      </c>
      <c r="F24" s="20">
        <f t="shared" si="3"/>
        <v>0.5972911662663465</v>
      </c>
      <c r="G24" s="22" t="s">
        <v>47</v>
      </c>
      <c r="H24" s="23">
        <v>5826.433333</v>
      </c>
      <c r="I24" s="18">
        <f t="shared" si="2"/>
        <v>27.316667000000052</v>
      </c>
      <c r="J24" s="18">
        <v>5853.75</v>
      </c>
      <c r="K24" s="18">
        <v>2776</v>
      </c>
      <c r="L24" s="106">
        <f t="shared" si="0"/>
        <v>0.4742259235532778</v>
      </c>
      <c r="N24" s="102"/>
    </row>
    <row r="25" spans="1:14" ht="24" customHeight="1">
      <c r="A25" s="17" t="s">
        <v>48</v>
      </c>
      <c r="B25" s="18">
        <v>9863</v>
      </c>
      <c r="C25" s="18">
        <f t="shared" si="1"/>
        <v>-3263</v>
      </c>
      <c r="D25" s="18">
        <v>6600</v>
      </c>
      <c r="E25" s="18">
        <v>3582.1</v>
      </c>
      <c r="F25" s="20">
        <f t="shared" si="3"/>
        <v>0.5427424242424242</v>
      </c>
      <c r="G25" s="22" t="s">
        <v>49</v>
      </c>
      <c r="H25" s="23">
        <v>52.3</v>
      </c>
      <c r="I25" s="18">
        <f t="shared" si="2"/>
        <v>0</v>
      </c>
      <c r="J25" s="18">
        <v>52.3</v>
      </c>
      <c r="K25" s="18">
        <v>26.07</v>
      </c>
      <c r="L25" s="106">
        <f t="shared" si="0"/>
        <v>0.49847036328871897</v>
      </c>
      <c r="N25" s="102"/>
    </row>
    <row r="26" spans="1:14" ht="24" customHeight="1">
      <c r="A26" s="29" t="s">
        <v>50</v>
      </c>
      <c r="B26" s="19">
        <v>0</v>
      </c>
      <c r="C26" s="18">
        <v>0</v>
      </c>
      <c r="D26" s="18">
        <v>0</v>
      </c>
      <c r="E26" s="18">
        <v>0</v>
      </c>
      <c r="F26" s="19">
        <v>0</v>
      </c>
      <c r="G26" s="30" t="s">
        <v>51</v>
      </c>
      <c r="H26" s="23">
        <v>535.6822</v>
      </c>
      <c r="I26" s="18">
        <f t="shared" si="2"/>
        <v>3.4178000000000566</v>
      </c>
      <c r="J26" s="18">
        <v>539.1</v>
      </c>
      <c r="K26" s="18">
        <v>189.74</v>
      </c>
      <c r="L26" s="107">
        <f t="shared" si="0"/>
        <v>0.351956965312558</v>
      </c>
      <c r="N26" s="102"/>
    </row>
    <row r="27" spans="1:14" ht="24" customHeight="1">
      <c r="A27" s="17" t="s">
        <v>52</v>
      </c>
      <c r="B27" s="19">
        <v>0</v>
      </c>
      <c r="C27" s="18">
        <v>0</v>
      </c>
      <c r="D27" s="18">
        <f>B27+C27</f>
        <v>0</v>
      </c>
      <c r="E27" s="18">
        <v>0</v>
      </c>
      <c r="F27" s="19">
        <v>0</v>
      </c>
      <c r="G27" s="31" t="s">
        <v>53</v>
      </c>
      <c r="H27" s="23">
        <v>1000</v>
      </c>
      <c r="I27" s="18">
        <f t="shared" si="2"/>
        <v>0</v>
      </c>
      <c r="J27" s="18">
        <v>1000</v>
      </c>
      <c r="K27" s="18">
        <v>0</v>
      </c>
      <c r="L27" s="109">
        <v>0</v>
      </c>
      <c r="N27" s="102"/>
    </row>
    <row r="28" spans="1:14" ht="24" customHeight="1">
      <c r="A28" s="17" t="s">
        <v>54</v>
      </c>
      <c r="B28" s="19">
        <v>0</v>
      </c>
      <c r="C28" s="18">
        <v>894</v>
      </c>
      <c r="D28" s="18">
        <v>894</v>
      </c>
      <c r="E28" s="18">
        <v>894</v>
      </c>
      <c r="F28" s="20">
        <f aca="true" t="shared" si="4" ref="F28:F34">E28/D28</f>
        <v>1</v>
      </c>
      <c r="G28" s="22" t="s">
        <v>55</v>
      </c>
      <c r="H28" s="23">
        <v>0</v>
      </c>
      <c r="I28" s="18">
        <f t="shared" si="2"/>
        <v>0</v>
      </c>
      <c r="J28" s="18">
        <v>0</v>
      </c>
      <c r="K28" s="18">
        <v>0</v>
      </c>
      <c r="L28" s="110">
        <v>0</v>
      </c>
      <c r="N28" s="102"/>
    </row>
    <row r="29" spans="1:14" ht="24" customHeight="1">
      <c r="A29" s="17" t="s">
        <v>56</v>
      </c>
      <c r="B29" s="18">
        <v>797.14</v>
      </c>
      <c r="C29" s="18">
        <f aca="true" t="shared" si="5" ref="C29:C34">D29-B29</f>
        <v>3412.85</v>
      </c>
      <c r="D29" s="18">
        <v>4209.99</v>
      </c>
      <c r="E29" s="18">
        <v>4209.99</v>
      </c>
      <c r="F29" s="20">
        <f t="shared" si="3"/>
        <v>1</v>
      </c>
      <c r="G29" s="22" t="s">
        <v>57</v>
      </c>
      <c r="H29" s="18">
        <v>0</v>
      </c>
      <c r="I29" s="18">
        <f t="shared" si="2"/>
        <v>0</v>
      </c>
      <c r="J29" s="18">
        <v>0</v>
      </c>
      <c r="K29" s="18">
        <v>0</v>
      </c>
      <c r="L29" s="111">
        <v>0</v>
      </c>
      <c r="N29" s="102"/>
    </row>
    <row r="30" spans="1:14" ht="24" customHeight="1">
      <c r="A30" s="32" t="s">
        <v>58</v>
      </c>
      <c r="B30" s="33">
        <f>B23+B5</f>
        <v>33562.94</v>
      </c>
      <c r="C30" s="34">
        <f>C23+C5</f>
        <v>-3008.789999999999</v>
      </c>
      <c r="D30" s="24">
        <f>D23+D5</f>
        <v>30554.15</v>
      </c>
      <c r="E30" s="18">
        <f>E23+E5</f>
        <v>18419.02</v>
      </c>
      <c r="F30" s="20">
        <f t="shared" si="3"/>
        <v>0.6028320211820652</v>
      </c>
      <c r="G30" s="22" t="s">
        <v>59</v>
      </c>
      <c r="H30" s="23">
        <v>0</v>
      </c>
      <c r="I30" s="18">
        <f t="shared" si="2"/>
        <v>0</v>
      </c>
      <c r="J30" s="18">
        <v>0</v>
      </c>
      <c r="K30" s="18">
        <v>0</v>
      </c>
      <c r="L30" s="108">
        <v>0</v>
      </c>
      <c r="N30" s="102"/>
    </row>
    <row r="31" spans="1:14" ht="24" customHeight="1">
      <c r="A31" s="17" t="s">
        <v>60</v>
      </c>
      <c r="B31" s="18">
        <v>0</v>
      </c>
      <c r="C31" s="19">
        <v>0</v>
      </c>
      <c r="D31" s="18">
        <f>B31+C31</f>
        <v>0</v>
      </c>
      <c r="E31" s="18">
        <v>0</v>
      </c>
      <c r="F31" s="25">
        <v>0</v>
      </c>
      <c r="G31" s="22" t="s">
        <v>61</v>
      </c>
      <c r="H31" s="19">
        <v>0</v>
      </c>
      <c r="I31" s="18">
        <f t="shared" si="2"/>
        <v>0</v>
      </c>
      <c r="J31" s="18">
        <v>0</v>
      </c>
      <c r="K31" s="18">
        <v>0</v>
      </c>
      <c r="L31" s="108">
        <v>0</v>
      </c>
      <c r="N31" s="102"/>
    </row>
    <row r="32" spans="1:14" ht="24" customHeight="1">
      <c r="A32" s="28" t="s">
        <v>62</v>
      </c>
      <c r="B32" s="18">
        <f>15842+4500</f>
        <v>20342</v>
      </c>
      <c r="C32" s="18">
        <f>D32-B32</f>
        <v>-4500</v>
      </c>
      <c r="D32" s="18">
        <v>15842</v>
      </c>
      <c r="E32" s="18">
        <v>0</v>
      </c>
      <c r="F32" s="25">
        <v>0</v>
      </c>
      <c r="G32" s="35" t="s">
        <v>63</v>
      </c>
      <c r="H32" s="36">
        <f>H5</f>
        <v>43967.74951100001</v>
      </c>
      <c r="I32" s="18">
        <f t="shared" si="2"/>
        <v>2549.1004889999895</v>
      </c>
      <c r="J32" s="36">
        <f>J5</f>
        <v>46516.85</v>
      </c>
      <c r="K32" s="36">
        <f>K5</f>
        <v>14625.41</v>
      </c>
      <c r="L32" s="101">
        <f t="shared" si="0"/>
        <v>0.31441101450334663</v>
      </c>
      <c r="N32" s="102"/>
    </row>
    <row r="33" spans="1:14" ht="27">
      <c r="A33" s="37" t="s">
        <v>64</v>
      </c>
      <c r="B33" s="18">
        <v>0</v>
      </c>
      <c r="C33" s="18">
        <f t="shared" si="5"/>
        <v>5435</v>
      </c>
      <c r="D33" s="18">
        <v>5435</v>
      </c>
      <c r="E33" s="18">
        <v>-2494.59</v>
      </c>
      <c r="F33" s="20">
        <f t="shared" si="4"/>
        <v>-0.458986200551978</v>
      </c>
      <c r="G33" s="38" t="s">
        <v>65</v>
      </c>
      <c r="H33" s="27">
        <v>7838.8</v>
      </c>
      <c r="I33" s="18">
        <f t="shared" si="2"/>
        <v>-2400</v>
      </c>
      <c r="J33" s="18">
        <v>5438.8</v>
      </c>
      <c r="K33" s="18">
        <v>1423.52</v>
      </c>
      <c r="L33" s="103">
        <f t="shared" si="0"/>
        <v>0.26173420607486947</v>
      </c>
      <c r="N33" s="102"/>
    </row>
    <row r="34" spans="1:14" ht="24" customHeight="1">
      <c r="A34" s="28" t="s">
        <v>66</v>
      </c>
      <c r="B34" s="18">
        <f>124.5*0.8</f>
        <v>99.60000000000001</v>
      </c>
      <c r="C34" s="19">
        <f t="shared" si="5"/>
        <v>24.89999999999999</v>
      </c>
      <c r="D34" s="18">
        <v>124.5</v>
      </c>
      <c r="E34" s="18">
        <v>124.5</v>
      </c>
      <c r="F34" s="20">
        <f t="shared" si="4"/>
        <v>1</v>
      </c>
      <c r="G34" s="21" t="s">
        <v>67</v>
      </c>
      <c r="H34" s="27">
        <v>2000</v>
      </c>
      <c r="I34" s="18">
        <v>-2000</v>
      </c>
      <c r="J34" s="18">
        <v>0</v>
      </c>
      <c r="K34" s="18">
        <v>0</v>
      </c>
      <c r="L34" s="112">
        <v>0</v>
      </c>
      <c r="N34" s="102">
        <f>D36-J36</f>
        <v>0</v>
      </c>
    </row>
    <row r="35" spans="1:14" ht="21" customHeight="1">
      <c r="A35" s="39" t="s">
        <v>68</v>
      </c>
      <c r="B35" s="18">
        <f>773.83+150</f>
        <v>923.83</v>
      </c>
      <c r="C35" s="18">
        <v>-923.83</v>
      </c>
      <c r="D35" s="40">
        <f>B35+C35</f>
        <v>0</v>
      </c>
      <c r="E35" s="18">
        <v>0</v>
      </c>
      <c r="F35" s="18">
        <v>0</v>
      </c>
      <c r="G35" s="21" t="s">
        <v>69</v>
      </c>
      <c r="H35" s="27">
        <v>1121.82</v>
      </c>
      <c r="I35" s="18">
        <v>-1121.82</v>
      </c>
      <c r="J35" s="18">
        <f>H35+I35</f>
        <v>0</v>
      </c>
      <c r="K35" s="18">
        <v>0</v>
      </c>
      <c r="L35" s="112">
        <v>0</v>
      </c>
      <c r="N35" s="102"/>
    </row>
    <row r="36" spans="1:14" ht="24" customHeight="1">
      <c r="A36" s="41" t="s">
        <v>70</v>
      </c>
      <c r="B36" s="42">
        <f>B30+B31+B32+B34+B35+B33</f>
        <v>54928.37</v>
      </c>
      <c r="C36" s="42">
        <f>C30+C31+C32+C34+C35+C33</f>
        <v>-2972.7199999999993</v>
      </c>
      <c r="D36" s="42">
        <f>D30+D31+D32+D34+D35+D33</f>
        <v>51955.65</v>
      </c>
      <c r="E36" s="42">
        <f>E30+E31+E32+E34+E35+E33</f>
        <v>16048.93</v>
      </c>
      <c r="F36" s="43">
        <f>E36/D36</f>
        <v>0.30889672249312633</v>
      </c>
      <c r="G36" s="44" t="s">
        <v>71</v>
      </c>
      <c r="H36" s="45">
        <f aca="true" t="shared" si="6" ref="H36:K36">H35+H32+H34+H33</f>
        <v>54928.36951100001</v>
      </c>
      <c r="I36" s="45">
        <f t="shared" si="6"/>
        <v>-2972.7195110000102</v>
      </c>
      <c r="J36" s="45">
        <f t="shared" si="6"/>
        <v>51955.65</v>
      </c>
      <c r="K36" s="45">
        <f t="shared" si="6"/>
        <v>16048.93</v>
      </c>
      <c r="L36" s="113">
        <f>K36/J36</f>
        <v>0.30889672249312633</v>
      </c>
      <c r="N36" s="114"/>
    </row>
    <row r="37" spans="1:10" ht="13.5" customHeight="1">
      <c r="A37" s="46"/>
      <c r="B37" s="47"/>
      <c r="C37" s="47"/>
      <c r="D37" s="48"/>
      <c r="E37" s="48"/>
      <c r="F37" s="47"/>
      <c r="G37" s="49"/>
      <c r="H37" s="47"/>
      <c r="I37" s="47"/>
      <c r="J37" s="48"/>
    </row>
    <row r="38" spans="1:14" ht="24" customHeight="1">
      <c r="A38" s="50" t="s">
        <v>72</v>
      </c>
      <c r="B38" s="51">
        <f>B39+B40+B43+B44</f>
        <v>6860</v>
      </c>
      <c r="C38" s="51">
        <f>C39+C40+C43+C44</f>
        <v>0</v>
      </c>
      <c r="D38" s="52">
        <f aca="true" t="shared" si="7" ref="D38:D44">B38+C38</f>
        <v>6860</v>
      </c>
      <c r="E38" s="52">
        <f>E39+E40+E43+E44</f>
        <v>740.4100000000001</v>
      </c>
      <c r="F38" s="53">
        <f>E38/D38</f>
        <v>0.10793148688046648</v>
      </c>
      <c r="G38" s="54" t="s">
        <v>73</v>
      </c>
      <c r="H38" s="51">
        <f>H39+H41+H45+H47</f>
        <v>40853.3</v>
      </c>
      <c r="I38" s="51">
        <f>I39+I41+I47+I45</f>
        <v>-14462.1</v>
      </c>
      <c r="J38" s="51">
        <f>J39+J41+J47+J45</f>
        <v>26391.2</v>
      </c>
      <c r="K38" s="51">
        <f>K39+K41+K47</f>
        <v>17305.940000000002</v>
      </c>
      <c r="L38" s="115">
        <f aca="true" t="shared" si="8" ref="L38:L44">K38/J38</f>
        <v>0.6557466125071995</v>
      </c>
      <c r="N38" s="116"/>
    </row>
    <row r="39" spans="1:14" ht="24" customHeight="1">
      <c r="A39" s="17" t="s">
        <v>74</v>
      </c>
      <c r="B39" s="19">
        <v>0</v>
      </c>
      <c r="C39" s="19">
        <v>0</v>
      </c>
      <c r="D39" s="18">
        <f t="shared" si="7"/>
        <v>0</v>
      </c>
      <c r="E39" s="55">
        <v>0</v>
      </c>
      <c r="F39" s="19">
        <v>0</v>
      </c>
      <c r="G39" s="56" t="s">
        <v>75</v>
      </c>
      <c r="H39" s="23">
        <v>0</v>
      </c>
      <c r="I39" s="19">
        <v>17.4</v>
      </c>
      <c r="J39" s="18">
        <v>17.4</v>
      </c>
      <c r="K39" s="18">
        <v>17.4</v>
      </c>
      <c r="L39" s="117">
        <f t="shared" si="8"/>
        <v>1</v>
      </c>
      <c r="N39" s="102"/>
    </row>
    <row r="40" spans="1:14" ht="33" customHeight="1">
      <c r="A40" s="28" t="s">
        <v>76</v>
      </c>
      <c r="B40" s="18">
        <v>6160</v>
      </c>
      <c r="C40" s="18">
        <v>0</v>
      </c>
      <c r="D40" s="18">
        <f t="shared" si="7"/>
        <v>6160</v>
      </c>
      <c r="E40" s="55">
        <v>329.25</v>
      </c>
      <c r="F40" s="20">
        <f>E40/D40</f>
        <v>0.05344967532467532</v>
      </c>
      <c r="G40" s="56" t="s">
        <v>77</v>
      </c>
      <c r="H40" s="23">
        <v>0</v>
      </c>
      <c r="I40" s="19">
        <v>17.4</v>
      </c>
      <c r="J40" s="18">
        <v>17.4</v>
      </c>
      <c r="K40" s="18">
        <v>17.4</v>
      </c>
      <c r="L40" s="117">
        <f t="shared" si="8"/>
        <v>1</v>
      </c>
      <c r="N40" s="102"/>
    </row>
    <row r="41" spans="1:14" ht="24" customHeight="1">
      <c r="A41" s="17" t="s">
        <v>26</v>
      </c>
      <c r="B41" s="18">
        <v>0</v>
      </c>
      <c r="C41" s="18">
        <v>0</v>
      </c>
      <c r="D41" s="18">
        <f t="shared" si="7"/>
        <v>0</v>
      </c>
      <c r="E41" s="55">
        <v>0</v>
      </c>
      <c r="F41" s="19">
        <v>0</v>
      </c>
      <c r="G41" s="56" t="s">
        <v>78</v>
      </c>
      <c r="H41" s="18">
        <v>829.05</v>
      </c>
      <c r="I41" s="18">
        <f>J41-H41</f>
        <v>0</v>
      </c>
      <c r="J41" s="118">
        <f aca="true" t="shared" si="9" ref="J41:N41">SUM(J42:J44)</f>
        <v>829.05</v>
      </c>
      <c r="K41" s="118">
        <f t="shared" si="9"/>
        <v>115.71</v>
      </c>
      <c r="L41" s="103">
        <f t="shared" si="8"/>
        <v>0.13956938664736748</v>
      </c>
      <c r="N41" s="119"/>
    </row>
    <row r="42" spans="1:14" ht="31.5" customHeight="1">
      <c r="A42" s="17" t="s">
        <v>28</v>
      </c>
      <c r="B42" s="18">
        <v>6160</v>
      </c>
      <c r="C42" s="18">
        <v>0</v>
      </c>
      <c r="D42" s="18">
        <f t="shared" si="7"/>
        <v>6160</v>
      </c>
      <c r="E42" s="55">
        <v>329.25</v>
      </c>
      <c r="F42" s="20">
        <f>E42/D42</f>
        <v>0.05344967532467532</v>
      </c>
      <c r="G42" s="57" t="s">
        <v>79</v>
      </c>
      <c r="H42" s="23">
        <v>829.05</v>
      </c>
      <c r="I42" s="18">
        <f>J42-H42</f>
        <v>0</v>
      </c>
      <c r="J42" s="18">
        <v>829.05</v>
      </c>
      <c r="K42" s="18">
        <v>115.71</v>
      </c>
      <c r="L42" s="103">
        <f t="shared" si="8"/>
        <v>0.13956938664736748</v>
      </c>
      <c r="N42" s="102"/>
    </row>
    <row r="43" spans="1:14" ht="30" customHeight="1">
      <c r="A43" s="28" t="s">
        <v>80</v>
      </c>
      <c r="B43" s="58">
        <v>700</v>
      </c>
      <c r="C43" s="19">
        <v>0</v>
      </c>
      <c r="D43" s="18">
        <f t="shared" si="7"/>
        <v>700</v>
      </c>
      <c r="E43" s="55">
        <v>411.16</v>
      </c>
      <c r="F43" s="59">
        <f>E43/D43</f>
        <v>0.5873714285714287</v>
      </c>
      <c r="G43" s="56" t="s">
        <v>81</v>
      </c>
      <c r="H43" s="23">
        <v>0</v>
      </c>
      <c r="I43" s="19">
        <v>0</v>
      </c>
      <c r="J43" s="18">
        <v>0</v>
      </c>
      <c r="K43" s="18">
        <v>0</v>
      </c>
      <c r="L43" s="105">
        <v>0</v>
      </c>
      <c r="N43" s="102"/>
    </row>
    <row r="44" spans="1:14" ht="33" customHeight="1">
      <c r="A44" s="28" t="s">
        <v>82</v>
      </c>
      <c r="B44" s="19">
        <v>0</v>
      </c>
      <c r="C44" s="19">
        <v>0</v>
      </c>
      <c r="D44" s="18">
        <f t="shared" si="7"/>
        <v>0</v>
      </c>
      <c r="E44" s="55">
        <v>0</v>
      </c>
      <c r="F44" s="60">
        <v>0</v>
      </c>
      <c r="G44" s="56" t="s">
        <v>83</v>
      </c>
      <c r="H44" s="23">
        <v>0</v>
      </c>
      <c r="I44" s="19">
        <v>0</v>
      </c>
      <c r="J44" s="18">
        <v>0</v>
      </c>
      <c r="K44" s="18">
        <v>0</v>
      </c>
      <c r="L44" s="105">
        <v>0</v>
      </c>
      <c r="N44" s="102"/>
    </row>
    <row r="45" spans="1:14" ht="24" customHeight="1">
      <c r="A45" s="17" t="s">
        <v>84</v>
      </c>
      <c r="B45" s="34">
        <f>B46+B47+B50+B51</f>
        <v>22.7</v>
      </c>
      <c r="C45" s="34">
        <f>C46+C47+C50+C51</f>
        <v>42.900000000000006</v>
      </c>
      <c r="D45" s="24">
        <f>D46+D47+D50+D51</f>
        <v>65.6</v>
      </c>
      <c r="E45" s="18">
        <f>E46+E47+E50+E51</f>
        <v>65.6</v>
      </c>
      <c r="F45" s="20">
        <f>E45/D45</f>
        <v>1</v>
      </c>
      <c r="G45" s="61" t="s">
        <v>85</v>
      </c>
      <c r="H45" s="23">
        <v>0</v>
      </c>
      <c r="I45" s="19">
        <v>0</v>
      </c>
      <c r="J45" s="18">
        <v>0</v>
      </c>
      <c r="K45" s="18">
        <v>0</v>
      </c>
      <c r="L45" s="105">
        <v>0</v>
      </c>
      <c r="N45" s="102"/>
    </row>
    <row r="46" spans="1:14" ht="30.75" customHeight="1">
      <c r="A46" s="17" t="s">
        <v>86</v>
      </c>
      <c r="B46" s="19">
        <v>0</v>
      </c>
      <c r="C46" s="19">
        <v>17.4</v>
      </c>
      <c r="D46" s="18">
        <v>17.4</v>
      </c>
      <c r="E46" s="55">
        <v>17.4</v>
      </c>
      <c r="F46" s="20">
        <f>E46/D46</f>
        <v>1</v>
      </c>
      <c r="G46" s="61" t="s">
        <v>87</v>
      </c>
      <c r="H46" s="23">
        <v>0</v>
      </c>
      <c r="I46" s="19">
        <v>0</v>
      </c>
      <c r="J46" s="18">
        <v>0</v>
      </c>
      <c r="K46" s="18">
        <v>0</v>
      </c>
      <c r="L46" s="105">
        <v>0</v>
      </c>
      <c r="N46" s="102"/>
    </row>
    <row r="47" spans="1:14" ht="24" customHeight="1">
      <c r="A47" s="17" t="s">
        <v>88</v>
      </c>
      <c r="B47" s="19">
        <v>22.7</v>
      </c>
      <c r="C47" s="18">
        <f>D47-B47</f>
        <v>25.500000000000004</v>
      </c>
      <c r="D47" s="18">
        <v>48.2</v>
      </c>
      <c r="E47" s="55">
        <v>48.2</v>
      </c>
      <c r="F47" s="20">
        <f>E47/D47</f>
        <v>1</v>
      </c>
      <c r="G47" s="61" t="s">
        <v>89</v>
      </c>
      <c r="H47" s="18">
        <v>40024.25</v>
      </c>
      <c r="I47" s="18">
        <f>J47-H47</f>
        <v>-14479.5</v>
      </c>
      <c r="J47" s="18">
        <f>J48+J53</f>
        <v>25544.75</v>
      </c>
      <c r="K47" s="18">
        <f>K48+K53</f>
        <v>17172.83</v>
      </c>
      <c r="L47" s="103">
        <f aca="true" t="shared" si="10" ref="L47:L53">K47/J47</f>
        <v>0.6722645553391597</v>
      </c>
      <c r="N47" s="102"/>
    </row>
    <row r="48" spans="1:14" ht="24" customHeight="1">
      <c r="A48" s="17" t="s">
        <v>90</v>
      </c>
      <c r="B48" s="19">
        <v>22.7</v>
      </c>
      <c r="C48" s="18">
        <f>D48-B48</f>
        <v>6</v>
      </c>
      <c r="D48" s="18">
        <v>28.7</v>
      </c>
      <c r="E48" s="55">
        <v>28.7</v>
      </c>
      <c r="F48" s="20">
        <f>E48/D48</f>
        <v>1</v>
      </c>
      <c r="G48" s="61" t="s">
        <v>91</v>
      </c>
      <c r="H48" s="23">
        <v>24.25</v>
      </c>
      <c r="I48" s="19">
        <f aca="true" t="shared" si="11" ref="I48:I53">J48-H48</f>
        <v>30.5</v>
      </c>
      <c r="J48" s="18">
        <v>54.75</v>
      </c>
      <c r="K48" s="18">
        <v>32.83</v>
      </c>
      <c r="L48" s="101">
        <f t="shared" si="10"/>
        <v>0.599634703196347</v>
      </c>
      <c r="N48" s="102"/>
    </row>
    <row r="49" spans="1:14" ht="30" customHeight="1">
      <c r="A49" s="17" t="s">
        <v>92</v>
      </c>
      <c r="B49" s="19">
        <v>0</v>
      </c>
      <c r="C49" s="18">
        <v>0</v>
      </c>
      <c r="D49" s="18">
        <f>B49+C49</f>
        <v>0</v>
      </c>
      <c r="E49" s="55">
        <v>0</v>
      </c>
      <c r="F49" s="25">
        <v>0</v>
      </c>
      <c r="G49" s="61" t="s">
        <v>93</v>
      </c>
      <c r="H49" s="23">
        <v>22.7</v>
      </c>
      <c r="I49" s="19">
        <f t="shared" si="11"/>
        <v>6</v>
      </c>
      <c r="J49" s="18">
        <v>28.7</v>
      </c>
      <c r="K49" s="18">
        <v>23.59</v>
      </c>
      <c r="L49" s="101">
        <f t="shared" si="10"/>
        <v>0.8219512195121952</v>
      </c>
      <c r="N49" s="102"/>
    </row>
    <row r="50" spans="1:14" ht="30" customHeight="1">
      <c r="A50" s="17" t="s">
        <v>94</v>
      </c>
      <c r="B50" s="18">
        <v>0</v>
      </c>
      <c r="C50" s="19">
        <v>0</v>
      </c>
      <c r="D50" s="18">
        <f>B50+C50</f>
        <v>0</v>
      </c>
      <c r="E50" s="55">
        <v>0</v>
      </c>
      <c r="F50" s="25">
        <v>0</v>
      </c>
      <c r="G50" s="62" t="s">
        <v>95</v>
      </c>
      <c r="H50" s="23">
        <v>1.55</v>
      </c>
      <c r="I50" s="19">
        <f t="shared" si="11"/>
        <v>24.5</v>
      </c>
      <c r="J50" s="18">
        <v>26.05</v>
      </c>
      <c r="K50" s="18">
        <v>9.24</v>
      </c>
      <c r="L50" s="101">
        <f t="shared" si="10"/>
        <v>0.3547024952015355</v>
      </c>
      <c r="N50" s="102"/>
    </row>
    <row r="51" spans="1:14" ht="30" customHeight="1">
      <c r="A51" s="28" t="s">
        <v>82</v>
      </c>
      <c r="B51" s="63">
        <v>0</v>
      </c>
      <c r="C51" s="18">
        <v>0</v>
      </c>
      <c r="D51" s="18">
        <f>B51+C51</f>
        <v>0</v>
      </c>
      <c r="E51" s="55">
        <v>0</v>
      </c>
      <c r="F51" s="25">
        <v>0</v>
      </c>
      <c r="G51" s="61" t="s">
        <v>96</v>
      </c>
      <c r="H51" s="23">
        <v>0</v>
      </c>
      <c r="I51" s="19">
        <f t="shared" si="11"/>
        <v>0</v>
      </c>
      <c r="J51" s="18">
        <v>0</v>
      </c>
      <c r="K51" s="18">
        <v>0</v>
      </c>
      <c r="L51" s="112">
        <v>0</v>
      </c>
      <c r="N51" s="102"/>
    </row>
    <row r="52" spans="1:14" ht="30" customHeight="1">
      <c r="A52" s="64" t="s">
        <v>58</v>
      </c>
      <c r="B52" s="65">
        <f>B45+B38</f>
        <v>6882.7</v>
      </c>
      <c r="C52" s="65">
        <f>C45+C38</f>
        <v>42.900000000000006</v>
      </c>
      <c r="D52" s="66">
        <f>D45+D38</f>
        <v>6925.6</v>
      </c>
      <c r="E52" s="66">
        <f>E45+E38</f>
        <v>806.0100000000001</v>
      </c>
      <c r="F52" s="67">
        <f>E52/D52</f>
        <v>0.11638125216587733</v>
      </c>
      <c r="G52" s="68" t="s">
        <v>97</v>
      </c>
      <c r="H52" s="69">
        <v>0</v>
      </c>
      <c r="I52" s="19">
        <f t="shared" si="11"/>
        <v>0</v>
      </c>
      <c r="J52" s="18">
        <v>0</v>
      </c>
      <c r="K52" s="18">
        <v>0</v>
      </c>
      <c r="L52" s="112">
        <v>0</v>
      </c>
      <c r="N52" s="102"/>
    </row>
    <row r="53" spans="1:14" ht="37.5" customHeight="1">
      <c r="A53" s="70" t="s">
        <v>98</v>
      </c>
      <c r="B53" s="18">
        <v>0</v>
      </c>
      <c r="C53" s="18">
        <f>D53-B53</f>
        <v>-5864.65</v>
      </c>
      <c r="D53" s="18">
        <v>-5864.65</v>
      </c>
      <c r="E53" s="55">
        <v>-566.68</v>
      </c>
      <c r="F53" s="20">
        <f>E53/D53</f>
        <v>0.09662639714219945</v>
      </c>
      <c r="G53" s="68" t="s">
        <v>99</v>
      </c>
      <c r="H53" s="23">
        <v>40000</v>
      </c>
      <c r="I53" s="19">
        <f t="shared" si="11"/>
        <v>-14510</v>
      </c>
      <c r="J53" s="18">
        <v>25490</v>
      </c>
      <c r="K53" s="18">
        <v>17140</v>
      </c>
      <c r="L53" s="101">
        <f t="shared" si="10"/>
        <v>0.6724205570812083</v>
      </c>
      <c r="N53" s="102"/>
    </row>
    <row r="54" spans="1:14" ht="24" customHeight="1">
      <c r="A54" s="17" t="s">
        <v>100</v>
      </c>
      <c r="B54" s="18">
        <f>40000+2088.4</f>
        <v>42088.4</v>
      </c>
      <c r="C54" s="19">
        <f>D54-B54</f>
        <v>-13247.900000000001</v>
      </c>
      <c r="D54" s="18">
        <v>28840.5</v>
      </c>
      <c r="E54" s="55">
        <v>18280</v>
      </c>
      <c r="F54" s="20">
        <f>E54/D54</f>
        <v>0.633830897522581</v>
      </c>
      <c r="G54" s="71" t="s">
        <v>63</v>
      </c>
      <c r="H54" s="72">
        <f>H39+H41+H45+H47</f>
        <v>40853.3</v>
      </c>
      <c r="I54" s="72">
        <f>I38</f>
        <v>-14462.1</v>
      </c>
      <c r="J54" s="72">
        <f>J39+J41+J45+J47</f>
        <v>26391.2</v>
      </c>
      <c r="K54" s="72">
        <f>K39+K41+K45+K47</f>
        <v>17305.940000000002</v>
      </c>
      <c r="L54" s="101">
        <f aca="true" t="shared" si="12" ref="L54:L58">K54/J54</f>
        <v>0.6557466125071995</v>
      </c>
      <c r="N54" s="120"/>
    </row>
    <row r="55" spans="1:14" ht="33.75" customHeight="1">
      <c r="A55" s="39" t="s">
        <v>101</v>
      </c>
      <c r="B55" s="18">
        <v>128.74</v>
      </c>
      <c r="C55" s="19">
        <v>-128.74</v>
      </c>
      <c r="D55" s="18">
        <f>B55+C55</f>
        <v>0</v>
      </c>
      <c r="E55" s="55">
        <v>0</v>
      </c>
      <c r="F55" s="25">
        <v>0</v>
      </c>
      <c r="G55" s="73" t="s">
        <v>102</v>
      </c>
      <c r="H55" s="27">
        <v>4500</v>
      </c>
      <c r="I55" s="18">
        <f>J55-H55</f>
        <v>-4500</v>
      </c>
      <c r="J55" s="18">
        <v>0</v>
      </c>
      <c r="K55" s="18">
        <v>0</v>
      </c>
      <c r="L55" s="101">
        <v>0</v>
      </c>
      <c r="N55" s="102"/>
    </row>
    <row r="56" spans="1:14" ht="24" customHeight="1">
      <c r="A56" s="74"/>
      <c r="B56" s="75"/>
      <c r="C56" s="19"/>
      <c r="D56" s="18"/>
      <c r="E56" s="55"/>
      <c r="F56" s="20"/>
      <c r="G56" s="76" t="s">
        <v>103</v>
      </c>
      <c r="H56" s="27">
        <v>3510.25</v>
      </c>
      <c r="I56" s="18">
        <f>J56-H56</f>
        <v>0</v>
      </c>
      <c r="J56" s="18">
        <v>3510.25</v>
      </c>
      <c r="K56" s="18">
        <v>1213.39</v>
      </c>
      <c r="L56" s="103">
        <f t="shared" si="12"/>
        <v>0.3456705362865893</v>
      </c>
      <c r="N56" s="102"/>
    </row>
    <row r="57" spans="1:14" ht="24" customHeight="1">
      <c r="A57" s="17"/>
      <c r="B57" s="72"/>
      <c r="C57" s="19"/>
      <c r="D57" s="18"/>
      <c r="E57" s="55"/>
      <c r="F57" s="20"/>
      <c r="G57" s="77" t="s">
        <v>104</v>
      </c>
      <c r="H57" s="27">
        <v>236.29</v>
      </c>
      <c r="I57" s="18">
        <v>-236.29</v>
      </c>
      <c r="J57" s="18">
        <f aca="true" t="shared" si="13" ref="J55:J57">H57+I57</f>
        <v>0</v>
      </c>
      <c r="K57" s="18">
        <v>0</v>
      </c>
      <c r="L57" s="112">
        <v>0</v>
      </c>
      <c r="N57" s="102"/>
    </row>
    <row r="58" spans="1:14" ht="24" customHeight="1">
      <c r="A58" s="41" t="s">
        <v>105</v>
      </c>
      <c r="B58" s="42">
        <f>B52+B53+B54+B55</f>
        <v>49099.84</v>
      </c>
      <c r="C58" s="42">
        <f>C52+C53+C54+C55</f>
        <v>-19198.390000000003</v>
      </c>
      <c r="D58" s="42">
        <f>D52+D53+D54+D55</f>
        <v>29901.45</v>
      </c>
      <c r="E58" s="42">
        <f>E52+E53+E54+E55</f>
        <v>18519.33</v>
      </c>
      <c r="F58" s="78">
        <f>E58/D58</f>
        <v>0.6193455501321843</v>
      </c>
      <c r="G58" s="79" t="s">
        <v>106</v>
      </c>
      <c r="H58" s="45">
        <f>H55+H54+H56+H57</f>
        <v>49099.840000000004</v>
      </c>
      <c r="I58" s="42">
        <f>I55+I54+I56+I57</f>
        <v>-19198.39</v>
      </c>
      <c r="J58" s="42">
        <f>J55+J54+J56+J57</f>
        <v>29901.45</v>
      </c>
      <c r="K58" s="45">
        <f>K55+K54+K56+K57</f>
        <v>18519.33</v>
      </c>
      <c r="L58" s="113">
        <f t="shared" si="12"/>
        <v>0.6193455501321843</v>
      </c>
      <c r="N58" s="121"/>
    </row>
    <row r="59" spans="1:14" ht="12.75" customHeight="1">
      <c r="A59" s="80"/>
      <c r="B59" s="81"/>
      <c r="C59" s="81"/>
      <c r="D59" s="81"/>
      <c r="E59" s="81"/>
      <c r="F59" s="82"/>
      <c r="G59" s="83"/>
      <c r="H59" s="84"/>
      <c r="I59" s="81"/>
      <c r="J59" s="81"/>
      <c r="K59" s="84"/>
      <c r="L59" s="122"/>
      <c r="N59" s="123"/>
    </row>
    <row r="60" spans="1:14" ht="27">
      <c r="A60" s="85" t="s">
        <v>107</v>
      </c>
      <c r="B60" s="86">
        <v>0</v>
      </c>
      <c r="C60" s="86">
        <v>902.55</v>
      </c>
      <c r="D60" s="86">
        <v>902.55</v>
      </c>
      <c r="E60" s="87">
        <v>902.55</v>
      </c>
      <c r="F60" s="88">
        <f>E60/D60</f>
        <v>1</v>
      </c>
      <c r="G60" s="89" t="s">
        <v>108</v>
      </c>
      <c r="H60" s="90">
        <v>0</v>
      </c>
      <c r="I60" s="86">
        <f>J60-H60</f>
        <v>1332.1999999999996</v>
      </c>
      <c r="J60" s="86">
        <f>-D53-D33+D60</f>
        <v>1332.1999999999996</v>
      </c>
      <c r="K60" s="90">
        <f>E60-E53-E33</f>
        <v>3963.82</v>
      </c>
      <c r="L60" s="124">
        <f>K60/J60</f>
        <v>2.9753940849722276</v>
      </c>
      <c r="N60" s="123"/>
    </row>
    <row r="61" spans="1:14" ht="12.75" customHeight="1">
      <c r="A61" s="80"/>
      <c r="B61" s="81"/>
      <c r="C61" s="81"/>
      <c r="D61" s="81"/>
      <c r="E61" s="81"/>
      <c r="F61" s="82"/>
      <c r="G61" s="83"/>
      <c r="H61" s="84"/>
      <c r="I61" s="81"/>
      <c r="J61" s="81"/>
      <c r="K61" s="84"/>
      <c r="L61" s="122"/>
      <c r="N61" s="123"/>
    </row>
    <row r="62" spans="1:12" ht="27.75" customHeight="1">
      <c r="A62" s="50" t="s">
        <v>109</v>
      </c>
      <c r="B62" s="52">
        <v>0</v>
      </c>
      <c r="C62" s="52">
        <f>D62-B62</f>
        <v>705.96</v>
      </c>
      <c r="D62" s="52">
        <v>705.96</v>
      </c>
      <c r="E62" s="91">
        <v>705.96</v>
      </c>
      <c r="F62" s="53">
        <f aca="true" t="shared" si="14" ref="F62:F67">E62/D62</f>
        <v>1</v>
      </c>
      <c r="G62" s="92" t="s">
        <v>110</v>
      </c>
      <c r="H62" s="52">
        <v>93.28</v>
      </c>
      <c r="I62" s="52">
        <f>J62-H62</f>
        <v>612.6800000000001</v>
      </c>
      <c r="J62" s="125">
        <v>705.96</v>
      </c>
      <c r="K62" s="52">
        <v>218.69</v>
      </c>
      <c r="L62" s="126">
        <f>K62/J62</f>
        <v>0.3097767578899654</v>
      </c>
    </row>
    <row r="63" spans="1:12" ht="27.75" customHeight="1">
      <c r="A63" s="17" t="s">
        <v>111</v>
      </c>
      <c r="B63" s="18">
        <v>0</v>
      </c>
      <c r="C63" s="34">
        <v>0</v>
      </c>
      <c r="D63" s="18">
        <f aca="true" t="shared" si="15" ref="D62:D66">B63+C63</f>
        <v>0</v>
      </c>
      <c r="E63" s="24">
        <v>0</v>
      </c>
      <c r="F63" s="25">
        <v>0</v>
      </c>
      <c r="G63" s="21" t="s">
        <v>112</v>
      </c>
      <c r="H63" s="19">
        <v>0</v>
      </c>
      <c r="I63" s="19">
        <v>0</v>
      </c>
      <c r="J63" s="55">
        <v>0</v>
      </c>
      <c r="K63" s="18">
        <v>0</v>
      </c>
      <c r="L63" s="112">
        <v>0</v>
      </c>
    </row>
    <row r="64" spans="1:12" ht="27.75" customHeight="1">
      <c r="A64" s="93" t="s">
        <v>113</v>
      </c>
      <c r="B64" s="18">
        <v>15842</v>
      </c>
      <c r="C64" s="94">
        <v>0</v>
      </c>
      <c r="D64" s="18">
        <f t="shared" si="15"/>
        <v>15842</v>
      </c>
      <c r="E64" s="24">
        <v>0</v>
      </c>
      <c r="F64" s="25">
        <f t="shared" si="14"/>
        <v>0</v>
      </c>
      <c r="G64" s="95" t="s">
        <v>114</v>
      </c>
      <c r="H64" s="18">
        <v>15842</v>
      </c>
      <c r="I64" s="94">
        <v>0</v>
      </c>
      <c r="J64" s="55">
        <v>15842</v>
      </c>
      <c r="K64" s="18">
        <v>0</v>
      </c>
      <c r="L64" s="127">
        <f>K64/J64</f>
        <v>0</v>
      </c>
    </row>
    <row r="65" spans="1:12" ht="27.75" customHeight="1">
      <c r="A65" s="128" t="s">
        <v>115</v>
      </c>
      <c r="B65" s="18">
        <v>0</v>
      </c>
      <c r="C65" s="25">
        <v>123.87</v>
      </c>
      <c r="D65" s="18">
        <v>123.87</v>
      </c>
      <c r="E65" s="24">
        <v>123.87</v>
      </c>
      <c r="F65" s="129">
        <f t="shared" si="14"/>
        <v>1</v>
      </c>
      <c r="G65" s="130" t="s">
        <v>116</v>
      </c>
      <c r="H65" s="18">
        <v>533.42</v>
      </c>
      <c r="I65" s="94">
        <f>J65-H65</f>
        <v>217.1500000000001</v>
      </c>
      <c r="J65" s="55">
        <v>750.57</v>
      </c>
      <c r="K65" s="18">
        <v>1237.84</v>
      </c>
      <c r="L65" s="127">
        <f>K65/J65</f>
        <v>1.649199941377886</v>
      </c>
    </row>
    <row r="66" spans="1:12" ht="27.75" customHeight="1">
      <c r="A66" s="29" t="s">
        <v>117</v>
      </c>
      <c r="B66" s="18">
        <v>626.7</v>
      </c>
      <c r="C66" s="25">
        <v>0</v>
      </c>
      <c r="D66" s="18">
        <v>626.7</v>
      </c>
      <c r="E66" s="24">
        <v>626.7</v>
      </c>
      <c r="F66" s="129">
        <f t="shared" si="14"/>
        <v>1</v>
      </c>
      <c r="G66" s="130"/>
      <c r="H66" s="25"/>
      <c r="I66" s="25"/>
      <c r="J66" s="55"/>
      <c r="K66" s="18"/>
      <c r="L66" s="108"/>
    </row>
    <row r="67" spans="1:12" ht="24" customHeight="1">
      <c r="A67" s="41" t="s">
        <v>118</v>
      </c>
      <c r="B67" s="131">
        <f>SUM(B62:B66)</f>
        <v>16468.7</v>
      </c>
      <c r="C67" s="131">
        <f>SUM(C62:C66)</f>
        <v>829.83</v>
      </c>
      <c r="D67" s="131">
        <f>SUM(D62:D66)</f>
        <v>17298.53</v>
      </c>
      <c r="E67" s="131">
        <f>SUM(E62:E66)</f>
        <v>1456.5300000000002</v>
      </c>
      <c r="F67" s="132">
        <f t="shared" si="14"/>
        <v>0.08419964008502458</v>
      </c>
      <c r="G67" s="44" t="s">
        <v>119</v>
      </c>
      <c r="H67" s="45">
        <f>H62+H63+H66+H64+H65</f>
        <v>16468.7</v>
      </c>
      <c r="I67" s="42">
        <f>I62+I63+I66+I64+I65</f>
        <v>829.8300000000002</v>
      </c>
      <c r="J67" s="42">
        <f aca="true" t="shared" si="16" ref="H67:K67">J62+J63+J66+J64+J65</f>
        <v>17298.53</v>
      </c>
      <c r="K67" s="45">
        <f t="shared" si="16"/>
        <v>1456.53</v>
      </c>
      <c r="L67" s="113">
        <f>K67/J67</f>
        <v>0.08419964008502456</v>
      </c>
    </row>
    <row r="68" spans="1:10" ht="13.5" customHeight="1">
      <c r="A68" s="133"/>
      <c r="B68" s="133"/>
      <c r="C68" s="133"/>
      <c r="D68" s="134"/>
      <c r="E68" s="134"/>
      <c r="F68" s="133"/>
      <c r="G68" s="135"/>
      <c r="H68" s="133"/>
      <c r="I68" s="133"/>
      <c r="J68" s="134"/>
    </row>
    <row r="69" spans="1:12" ht="24" customHeight="1">
      <c r="A69" s="136" t="s">
        <v>120</v>
      </c>
      <c r="B69" s="137">
        <f>B30+B34+B35+B52+B54+B55+B66+B64</f>
        <v>100154.91</v>
      </c>
      <c r="C69" s="137">
        <f>D69-B69</f>
        <v>-15509.080000000002</v>
      </c>
      <c r="D69" s="137">
        <f>D30+D32+D34+D52+D60+D62+D65+D66+D54</f>
        <v>84645.83</v>
      </c>
      <c r="E69" s="137">
        <f>E30+E32+E34+E52+E60+E62+E65+E66+E54</f>
        <v>39988.61</v>
      </c>
      <c r="F69" s="138">
        <f>E69/D69</f>
        <v>0.47242268166075047</v>
      </c>
      <c r="G69" s="89" t="s">
        <v>121</v>
      </c>
      <c r="H69" s="137">
        <f>H32+H33+H54+H56+H62</f>
        <v>96263.379511</v>
      </c>
      <c r="I69" s="137">
        <f>I32+I33+I54+I62</f>
        <v>-13700.31951100001</v>
      </c>
      <c r="J69" s="137">
        <f>J32+J33+J54+J56+J62</f>
        <v>82563.06000000001</v>
      </c>
      <c r="K69" s="137">
        <f>K32+K33+K54+K56+K62</f>
        <v>34786.950000000004</v>
      </c>
      <c r="L69" s="124">
        <f>K69/J69</f>
        <v>0.42133794459653023</v>
      </c>
    </row>
    <row r="70" ht="24.75" customHeight="1"/>
    <row r="71" ht="24.75" customHeight="1"/>
    <row r="72" ht="24.75" customHeight="1"/>
  </sheetData>
  <sheetProtection/>
  <mergeCells count="4">
    <mergeCell ref="A1:C1"/>
    <mergeCell ref="A2:L2"/>
    <mergeCell ref="A37:J37"/>
    <mergeCell ref="A68:J68"/>
  </mergeCells>
  <printOptions/>
  <pageMargins left="0.5097222222222222" right="0.1597222222222222" top="0" bottom="0.2" header="0.23958333333333334" footer="0.6298611111111111"/>
  <pageSetup fitToWidth="0" fitToHeight="1" horizontalDpi="600" verticalDpi="600" orientation="portrait" paperSize="8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神湾镇政府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62618</dc:creator>
  <cp:keywords/>
  <dc:description/>
  <cp:lastModifiedBy>高美良</cp:lastModifiedBy>
  <dcterms:created xsi:type="dcterms:W3CDTF">2018-07-30T07:26:08Z</dcterms:created>
  <dcterms:modified xsi:type="dcterms:W3CDTF">2023-09-15T02:56:33Z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CE267242B3834E2690A0FC7182EC9C95</vt:lpwstr>
  </property>
</Properties>
</file>